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jmpercaic\Desktop\Jasminka\Financijski izvještaji\Financijski izvještaj 06-2025\"/>
    </mc:Choice>
  </mc:AlternateContent>
  <xr:revisionPtr revIDLastSave="0" documentId="13_ncr:1_{0C1ACDA5-D355-4476-8715-D4E6B294BC26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Opći dio" sheetId="10" r:id="rId1"/>
    <sheet name="PiR - ekonomska klasif" sheetId="11" r:id="rId2"/>
    <sheet name="PiR - izvori" sheetId="13" r:id="rId3"/>
    <sheet name="Rashodi prema funk. klasifikaci" sheetId="14" r:id="rId4"/>
    <sheet name="Posebni dio" sheetId="15" r:id="rId5"/>
  </sheets>
  <definedNames>
    <definedName name="_xlnm.Print_Area" localSheetId="2">'PiR - izvori'!$A$1:$H$25</definedName>
    <definedName name="_xlnm.Print_Titles" localSheetId="1">'PiR - ekonomska klasif'!$4:$5</definedName>
    <definedName name="_xlnm.Print_Titles" localSheetId="2">'PiR - izvori'!$1:$1</definedName>
    <definedName name="_xlnm.Print_Titles" localSheetId="4">'Posebni dio'!$4:$5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5" l="1"/>
  <c r="D311" i="15"/>
  <c r="D310" i="15" s="1"/>
  <c r="D309" i="15" s="1"/>
  <c r="E311" i="15"/>
  <c r="E310" i="15" s="1"/>
  <c r="E309" i="15" s="1"/>
  <c r="F311" i="15"/>
  <c r="F310" i="15" s="1"/>
  <c r="F309" i="15" s="1"/>
  <c r="D303" i="15"/>
  <c r="E303" i="15"/>
  <c r="F303" i="15"/>
  <c r="D289" i="15"/>
  <c r="D290" i="15"/>
  <c r="E290" i="15"/>
  <c r="E289" i="15" s="1"/>
  <c r="D291" i="15"/>
  <c r="E291" i="15"/>
  <c r="F291" i="15"/>
  <c r="F290" i="15" s="1"/>
  <c r="F289" i="15" s="1"/>
  <c r="D281" i="15"/>
  <c r="D280" i="15" s="1"/>
  <c r="D279" i="15" s="1"/>
  <c r="E281" i="15"/>
  <c r="E280" i="15" s="1"/>
  <c r="E279" i="15" s="1"/>
  <c r="F281" i="15"/>
  <c r="F280" i="15" s="1"/>
  <c r="F279" i="15" s="1"/>
  <c r="D283" i="15"/>
  <c r="E283" i="15"/>
  <c r="F283" i="15"/>
  <c r="D272" i="15"/>
  <c r="E272" i="15"/>
  <c r="F272" i="15"/>
  <c r="D270" i="15"/>
  <c r="E270" i="15"/>
  <c r="F270" i="15"/>
  <c r="D266" i="15"/>
  <c r="D265" i="15" s="1"/>
  <c r="E266" i="15"/>
  <c r="E265" i="15" s="1"/>
  <c r="F266" i="15"/>
  <c r="F265" i="15" s="1"/>
  <c r="D246" i="15"/>
  <c r="D245" i="15" s="1"/>
  <c r="D247" i="15"/>
  <c r="E247" i="15"/>
  <c r="E246" i="15" s="1"/>
  <c r="E245" i="15" s="1"/>
  <c r="F247" i="15"/>
  <c r="F246" i="15" s="1"/>
  <c r="F245" i="15" s="1"/>
  <c r="D238" i="15"/>
  <c r="D237" i="15" s="1"/>
  <c r="E238" i="15"/>
  <c r="E237" i="15" s="1"/>
  <c r="F238" i="15"/>
  <c r="F237" i="15" s="1"/>
  <c r="D228" i="15"/>
  <c r="D227" i="15" s="1"/>
  <c r="E228" i="15"/>
  <c r="E227" i="15" s="1"/>
  <c r="F228" i="15"/>
  <c r="F227" i="15" s="1"/>
  <c r="D205" i="15"/>
  <c r="D204" i="15" s="1"/>
  <c r="E205" i="15"/>
  <c r="E204" i="15" s="1"/>
  <c r="F205" i="15"/>
  <c r="F204" i="15" s="1"/>
  <c r="D202" i="15"/>
  <c r="E202" i="15"/>
  <c r="F202" i="15"/>
  <c r="C202" i="15"/>
  <c r="D199" i="15"/>
  <c r="D175" i="15" s="1"/>
  <c r="E199" i="15"/>
  <c r="F199" i="15"/>
  <c r="C199" i="15"/>
  <c r="D176" i="15"/>
  <c r="E176" i="15"/>
  <c r="E175" i="15" s="1"/>
  <c r="F176" i="15"/>
  <c r="F175" i="15" s="1"/>
  <c r="D180" i="15"/>
  <c r="E180" i="15"/>
  <c r="F180" i="15"/>
  <c r="D151" i="15"/>
  <c r="D150" i="15" s="1"/>
  <c r="D149" i="15" s="1"/>
  <c r="E151" i="15"/>
  <c r="E150" i="15" s="1"/>
  <c r="E149" i="15" s="1"/>
  <c r="F151" i="15"/>
  <c r="F150" i="15" s="1"/>
  <c r="F149" i="15" s="1"/>
  <c r="D126" i="15"/>
  <c r="D125" i="15" s="1"/>
  <c r="D124" i="15" s="1"/>
  <c r="E126" i="15"/>
  <c r="E125" i="15" s="1"/>
  <c r="E124" i="15" s="1"/>
  <c r="F126" i="15"/>
  <c r="F125" i="15" s="1"/>
  <c r="F124" i="15" s="1"/>
  <c r="D99" i="15"/>
  <c r="D98" i="15" s="1"/>
  <c r="D97" i="15" s="1"/>
  <c r="E99" i="15"/>
  <c r="E98" i="15" s="1"/>
  <c r="E97" i="15" s="1"/>
  <c r="F99" i="15"/>
  <c r="F98" i="15" s="1"/>
  <c r="F97" i="15" s="1"/>
  <c r="D89" i="15"/>
  <c r="D88" i="15" s="1"/>
  <c r="D87" i="15" s="1"/>
  <c r="E89" i="15"/>
  <c r="E88" i="15" s="1"/>
  <c r="E87" i="15" s="1"/>
  <c r="F89" i="15"/>
  <c r="F88" i="15" s="1"/>
  <c r="F87" i="15" s="1"/>
  <c r="D82" i="15"/>
  <c r="E82" i="15"/>
  <c r="F82" i="15"/>
  <c r="F55" i="15"/>
  <c r="D55" i="15"/>
  <c r="E55" i="15"/>
  <c r="E49" i="15"/>
  <c r="E48" i="15" s="1"/>
  <c r="F49" i="15"/>
  <c r="F48" i="15" s="1"/>
  <c r="D50" i="15"/>
  <c r="E50" i="15"/>
  <c r="F50" i="15"/>
  <c r="D44" i="15"/>
  <c r="E44" i="15"/>
  <c r="F44" i="15"/>
  <c r="D18" i="15"/>
  <c r="E18" i="15"/>
  <c r="F18" i="15"/>
  <c r="D14" i="15"/>
  <c r="E14" i="15"/>
  <c r="F14" i="15"/>
  <c r="D267" i="15"/>
  <c r="E267" i="15"/>
  <c r="F267" i="15"/>
  <c r="E264" i="15" l="1"/>
  <c r="D264" i="15"/>
  <c r="F264" i="15"/>
  <c r="F174" i="15"/>
  <c r="F96" i="15" s="1"/>
  <c r="E174" i="15"/>
  <c r="E96" i="15" s="1"/>
  <c r="D174" i="15"/>
  <c r="D96" i="15" s="1"/>
  <c r="D49" i="15"/>
  <c r="D48" i="15" s="1"/>
  <c r="F13" i="15"/>
  <c r="F12" i="15" s="1"/>
  <c r="F11" i="15" s="1"/>
  <c r="E13" i="15"/>
  <c r="E12" i="15" s="1"/>
  <c r="E11" i="15" s="1"/>
  <c r="D13" i="15"/>
  <c r="D12" i="15" s="1"/>
  <c r="D11" i="15" s="1"/>
  <c r="F9" i="15" l="1"/>
  <c r="F8" i="15" s="1"/>
  <c r="F7" i="15" s="1"/>
  <c r="F6" i="15" s="1"/>
  <c r="D10" i="15"/>
  <c r="D9" i="15" s="1"/>
  <c r="D8" i="15" s="1"/>
  <c r="D7" i="15" s="1"/>
  <c r="D6" i="15" s="1"/>
  <c r="E10" i="15"/>
  <c r="E9" i="15" s="1"/>
  <c r="E8" i="15" s="1"/>
  <c r="E7" i="15" s="1"/>
  <c r="E6" i="15" s="1"/>
  <c r="F17" i="13" l="1"/>
  <c r="I18" i="13"/>
  <c r="I17" i="13"/>
  <c r="J17" i="13" s="1"/>
  <c r="H10" i="13" l="1"/>
  <c r="F31" i="10" l="1"/>
  <c r="H283" i="15" l="1"/>
  <c r="H281" i="15"/>
  <c r="H272" i="15"/>
  <c r="H267" i="15"/>
  <c r="G314" i="15"/>
  <c r="G313" i="15"/>
  <c r="G312" i="15"/>
  <c r="G308" i="15"/>
  <c r="G307" i="15"/>
  <c r="G306" i="15"/>
  <c r="G305" i="15"/>
  <c r="G304" i="15"/>
  <c r="G302" i="15"/>
  <c r="G299" i="15"/>
  <c r="G295" i="15"/>
  <c r="G294" i="15"/>
  <c r="G293" i="15"/>
  <c r="G292" i="15"/>
  <c r="G288" i="15"/>
  <c r="G287" i="15"/>
  <c r="G286" i="15"/>
  <c r="G285" i="15"/>
  <c r="G284" i="15"/>
  <c r="G282" i="15"/>
  <c r="G281" i="15"/>
  <c r="G278" i="15"/>
  <c r="G277" i="15"/>
  <c r="G276" i="15"/>
  <c r="G275" i="15"/>
  <c r="G274" i="15"/>
  <c r="G273" i="15"/>
  <c r="G271" i="15"/>
  <c r="G270" i="15"/>
  <c r="G269" i="15"/>
  <c r="G268" i="15"/>
  <c r="G263" i="15"/>
  <c r="G261" i="15"/>
  <c r="G260" i="15"/>
  <c r="G259" i="15"/>
  <c r="G258" i="15"/>
  <c r="G257" i="15"/>
  <c r="G256" i="15"/>
  <c r="G255" i="15"/>
  <c r="G254" i="15"/>
  <c r="G253" i="15"/>
  <c r="G252" i="15"/>
  <c r="G251" i="15"/>
  <c r="G250" i="15"/>
  <c r="G249" i="15"/>
  <c r="G248" i="15"/>
  <c r="G244" i="15"/>
  <c r="G243" i="15"/>
  <c r="G242" i="15"/>
  <c r="G241" i="15"/>
  <c r="G240" i="15"/>
  <c r="G239" i="15"/>
  <c r="G236" i="15"/>
  <c r="G234" i="15"/>
  <c r="G233" i="15"/>
  <c r="G232" i="15"/>
  <c r="G231" i="15"/>
  <c r="G230" i="15"/>
  <c r="G229" i="15"/>
  <c r="G226" i="15"/>
  <c r="G225" i="15"/>
  <c r="G223" i="15"/>
  <c r="G222" i="15"/>
  <c r="G221" i="15"/>
  <c r="G220" i="15"/>
  <c r="G219" i="15"/>
  <c r="G218" i="15"/>
  <c r="G217" i="15"/>
  <c r="G216" i="15"/>
  <c r="G215" i="15"/>
  <c r="G214" i="15"/>
  <c r="G213" i="15"/>
  <c r="G212" i="15"/>
  <c r="G211" i="15"/>
  <c r="G210" i="15"/>
  <c r="G209" i="15"/>
  <c r="G208" i="15"/>
  <c r="G207" i="15"/>
  <c r="G206" i="15"/>
  <c r="G203" i="15"/>
  <c r="G202" i="15"/>
  <c r="G201" i="15"/>
  <c r="G200" i="15"/>
  <c r="G198" i="15"/>
  <c r="G197" i="15"/>
  <c r="G196" i="15"/>
  <c r="G195" i="15"/>
  <c r="G194" i="15"/>
  <c r="G193" i="15"/>
  <c r="G192" i="15"/>
  <c r="G191" i="15"/>
  <c r="G190" i="15"/>
  <c r="G189" i="15"/>
  <c r="G188" i="15"/>
  <c r="G187" i="15"/>
  <c r="G186" i="15"/>
  <c r="G185" i="15"/>
  <c r="G184" i="15"/>
  <c r="G183" i="15"/>
  <c r="G182" i="15"/>
  <c r="G181" i="15"/>
  <c r="G179" i="15"/>
  <c r="G178" i="15"/>
  <c r="G177" i="15"/>
  <c r="G176" i="15"/>
  <c r="G173" i="15"/>
  <c r="G172" i="15"/>
  <c r="G170" i="15"/>
  <c r="G169" i="15"/>
  <c r="G168" i="15"/>
  <c r="G167" i="15"/>
  <c r="G166" i="15"/>
  <c r="G165" i="15"/>
  <c r="G164" i="15"/>
  <c r="G163" i="15"/>
  <c r="G162" i="15"/>
  <c r="G161" i="15"/>
  <c r="G160" i="15"/>
  <c r="G159" i="15"/>
  <c r="G158" i="15"/>
  <c r="G157" i="15"/>
  <c r="G156" i="15"/>
  <c r="G155" i="15"/>
  <c r="G154" i="15"/>
  <c r="G153" i="15"/>
  <c r="G152" i="15"/>
  <c r="G148" i="15"/>
  <c r="G147" i="15"/>
  <c r="G146" i="15"/>
  <c r="G145" i="15"/>
  <c r="G143" i="15"/>
  <c r="G142" i="15"/>
  <c r="G141" i="15"/>
  <c r="G140" i="15"/>
  <c r="G139" i="15"/>
  <c r="G138" i="15"/>
  <c r="G137" i="15"/>
  <c r="G136" i="15"/>
  <c r="G135" i="15"/>
  <c r="G134" i="15"/>
  <c r="G133" i="15"/>
  <c r="G132" i="15"/>
  <c r="G131" i="15"/>
  <c r="G130" i="15"/>
  <c r="G129" i="15"/>
  <c r="G128" i="15"/>
  <c r="G127" i="15"/>
  <c r="G123" i="15"/>
  <c r="G122" i="15"/>
  <c r="G121" i="15"/>
  <c r="G119" i="15"/>
  <c r="G118" i="15"/>
  <c r="G117" i="15"/>
  <c r="G116" i="15"/>
  <c r="G115" i="15"/>
  <c r="G114" i="15"/>
  <c r="G113" i="15"/>
  <c r="G112" i="15"/>
  <c r="G111" i="15"/>
  <c r="G110" i="15"/>
  <c r="G109" i="15"/>
  <c r="G108" i="15"/>
  <c r="G107" i="15"/>
  <c r="G106" i="15"/>
  <c r="G105" i="15"/>
  <c r="G104" i="15"/>
  <c r="G103" i="15"/>
  <c r="G102" i="15"/>
  <c r="G101" i="15"/>
  <c r="G100" i="15"/>
  <c r="G95" i="15"/>
  <c r="G93" i="15"/>
  <c r="G92" i="15"/>
  <c r="G91" i="15"/>
  <c r="G90" i="15"/>
  <c r="G86" i="15"/>
  <c r="G85" i="15"/>
  <c r="G84" i="15"/>
  <c r="G83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4" i="15"/>
  <c r="G53" i="15"/>
  <c r="G52" i="15"/>
  <c r="G51" i="15"/>
  <c r="G47" i="15"/>
  <c r="G46" i="15"/>
  <c r="G45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7" i="15"/>
  <c r="G16" i="15"/>
  <c r="G15" i="15"/>
  <c r="C311" i="15"/>
  <c r="C310" i="15" s="1"/>
  <c r="C303" i="15"/>
  <c r="G303" i="15" s="1"/>
  <c r="C301" i="15"/>
  <c r="G301" i="15" s="1"/>
  <c r="C298" i="15"/>
  <c r="C297" i="15" s="1"/>
  <c r="G297" i="15" s="1"/>
  <c r="C291" i="15"/>
  <c r="C290" i="15" s="1"/>
  <c r="C283" i="15"/>
  <c r="C280" i="15" s="1"/>
  <c r="C279" i="15" s="1"/>
  <c r="G279" i="15" s="1"/>
  <c r="C281" i="15"/>
  <c r="C272" i="15"/>
  <c r="G272" i="15" s="1"/>
  <c r="C270" i="15"/>
  <c r="C267" i="15"/>
  <c r="G267" i="15" s="1"/>
  <c r="C262" i="15"/>
  <c r="G262" i="15" s="1"/>
  <c r="C247" i="15"/>
  <c r="G247" i="15" s="1"/>
  <c r="C238" i="15"/>
  <c r="G238" i="15" s="1"/>
  <c r="C235" i="15"/>
  <c r="G235" i="15" s="1"/>
  <c r="C228" i="15"/>
  <c r="G228" i="15" s="1"/>
  <c r="C224" i="15"/>
  <c r="G224" i="15" s="1"/>
  <c r="C205" i="15"/>
  <c r="G205" i="15" s="1"/>
  <c r="G199" i="15"/>
  <c r="C180" i="15"/>
  <c r="G180" i="15" s="1"/>
  <c r="C176" i="15"/>
  <c r="C171" i="15"/>
  <c r="G171" i="15" s="1"/>
  <c r="C151" i="15"/>
  <c r="G151" i="15" s="1"/>
  <c r="C144" i="15"/>
  <c r="G144" i="15" s="1"/>
  <c r="C126" i="15"/>
  <c r="G126" i="15" s="1"/>
  <c r="C120" i="15"/>
  <c r="G120" i="15" s="1"/>
  <c r="C99" i="15"/>
  <c r="C94" i="15"/>
  <c r="G94" i="15" s="1"/>
  <c r="C89" i="15"/>
  <c r="C88" i="15" s="1"/>
  <c r="C82" i="15"/>
  <c r="G82" i="15" s="1"/>
  <c r="C55" i="15"/>
  <c r="G55" i="15" s="1"/>
  <c r="C50" i="15"/>
  <c r="G50" i="15" s="1"/>
  <c r="C44" i="15"/>
  <c r="G44" i="15" s="1"/>
  <c r="C18" i="15"/>
  <c r="G18" i="15" s="1"/>
  <c r="C14" i="15"/>
  <c r="G14" i="15" s="1"/>
  <c r="H314" i="15"/>
  <c r="H313" i="15"/>
  <c r="H312" i="15"/>
  <c r="H311" i="15"/>
  <c r="H310" i="15"/>
  <c r="H309" i="15"/>
  <c r="H308" i="15"/>
  <c r="H307" i="15"/>
  <c r="H306" i="15"/>
  <c r="H305" i="15"/>
  <c r="H304" i="15"/>
  <c r="H303" i="15"/>
  <c r="H302" i="15"/>
  <c r="H301" i="15"/>
  <c r="H300" i="15"/>
  <c r="H299" i="15"/>
  <c r="H298" i="15"/>
  <c r="H297" i="15"/>
  <c r="H296" i="15"/>
  <c r="H295" i="15"/>
  <c r="H294" i="15"/>
  <c r="H293" i="15"/>
  <c r="H292" i="15"/>
  <c r="H291" i="15"/>
  <c r="H290" i="15"/>
  <c r="H289" i="15"/>
  <c r="H288" i="15"/>
  <c r="H287" i="15"/>
  <c r="H286" i="15"/>
  <c r="H285" i="15"/>
  <c r="H284" i="15"/>
  <c r="H282" i="15"/>
  <c r="H278" i="15"/>
  <c r="H277" i="15"/>
  <c r="H276" i="15"/>
  <c r="H275" i="15"/>
  <c r="H274" i="15"/>
  <c r="H273" i="15"/>
  <c r="H271" i="15"/>
  <c r="H270" i="15"/>
  <c r="H269" i="15"/>
  <c r="H268" i="15"/>
  <c r="H263" i="15"/>
  <c r="H262" i="15"/>
  <c r="H261" i="15"/>
  <c r="H260" i="15"/>
  <c r="H259" i="15"/>
  <c r="H258" i="15"/>
  <c r="H257" i="15"/>
  <c r="H256" i="15"/>
  <c r="H255" i="15"/>
  <c r="H254" i="15"/>
  <c r="H253" i="15"/>
  <c r="H252" i="15"/>
  <c r="H251" i="15"/>
  <c r="H250" i="15"/>
  <c r="H249" i="15"/>
  <c r="H248" i="15"/>
  <c r="H247" i="15"/>
  <c r="H246" i="15"/>
  <c r="H245" i="15"/>
  <c r="H244" i="15"/>
  <c r="H243" i="15"/>
  <c r="H242" i="15"/>
  <c r="H241" i="15"/>
  <c r="H240" i="15"/>
  <c r="H239" i="15"/>
  <c r="H238" i="15"/>
  <c r="H237" i="15"/>
  <c r="H236" i="15"/>
  <c r="H235" i="15"/>
  <c r="H234" i="15"/>
  <c r="H233" i="15"/>
  <c r="H232" i="15"/>
  <c r="H231" i="15"/>
  <c r="H230" i="15"/>
  <c r="H229" i="15"/>
  <c r="H228" i="15"/>
  <c r="H227" i="15"/>
  <c r="H226" i="15"/>
  <c r="H225" i="15"/>
  <c r="H224" i="15"/>
  <c r="H223" i="15"/>
  <c r="H222" i="15"/>
  <c r="H221" i="15"/>
  <c r="H220" i="15"/>
  <c r="H219" i="15"/>
  <c r="H218" i="15"/>
  <c r="H217" i="15"/>
  <c r="H216" i="15"/>
  <c r="H215" i="15"/>
  <c r="H214" i="15"/>
  <c r="H213" i="15"/>
  <c r="H212" i="15"/>
  <c r="H211" i="15"/>
  <c r="H210" i="15"/>
  <c r="H209" i="15"/>
  <c r="H208" i="15"/>
  <c r="H207" i="15"/>
  <c r="H206" i="15"/>
  <c r="H205" i="15"/>
  <c r="H204" i="15"/>
  <c r="H203" i="15"/>
  <c r="H202" i="15"/>
  <c r="H201" i="15"/>
  <c r="H200" i="15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6" i="15"/>
  <c r="H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54" i="15"/>
  <c r="H153" i="15"/>
  <c r="H152" i="15"/>
  <c r="H151" i="15"/>
  <c r="H150" i="15"/>
  <c r="H149" i="15"/>
  <c r="H148" i="15"/>
  <c r="H147" i="15"/>
  <c r="H146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8" i="14"/>
  <c r="H7" i="14"/>
  <c r="H6" i="14"/>
  <c r="G23" i="13"/>
  <c r="G24" i="13"/>
  <c r="C18" i="13"/>
  <c r="G18" i="13" s="1"/>
  <c r="H25" i="13"/>
  <c r="G25" i="13"/>
  <c r="H24" i="13"/>
  <c r="H23" i="13"/>
  <c r="H22" i="13"/>
  <c r="G22" i="13"/>
  <c r="H21" i="13"/>
  <c r="G21" i="13"/>
  <c r="H20" i="13"/>
  <c r="G20" i="13"/>
  <c r="H19" i="13"/>
  <c r="G19" i="13"/>
  <c r="H18" i="13"/>
  <c r="H17" i="13"/>
  <c r="G17" i="13"/>
  <c r="H15" i="13"/>
  <c r="G15" i="13"/>
  <c r="H14" i="13"/>
  <c r="G14" i="13"/>
  <c r="H13" i="13"/>
  <c r="G13" i="13"/>
  <c r="H12" i="13"/>
  <c r="G12" i="13"/>
  <c r="H11" i="13"/>
  <c r="G11" i="13"/>
  <c r="G10" i="13"/>
  <c r="H9" i="13"/>
  <c r="G9" i="13"/>
  <c r="H8" i="13"/>
  <c r="G8" i="13"/>
  <c r="H7" i="13"/>
  <c r="G7" i="13"/>
  <c r="E16" i="13"/>
  <c r="F16" i="13"/>
  <c r="J16" i="13" s="1"/>
  <c r="D16" i="13"/>
  <c r="C6" i="13"/>
  <c r="E6" i="13"/>
  <c r="F6" i="13"/>
  <c r="G6" i="13" s="1"/>
  <c r="D6" i="13"/>
  <c r="H108" i="11"/>
  <c r="G108" i="11"/>
  <c r="H106" i="11"/>
  <c r="G106" i="11"/>
  <c r="H105" i="11"/>
  <c r="G105" i="11"/>
  <c r="H104" i="11"/>
  <c r="G104" i="11"/>
  <c r="H102" i="11"/>
  <c r="G102" i="11"/>
  <c r="H101" i="11"/>
  <c r="G101" i="11"/>
  <c r="H100" i="11"/>
  <c r="G100" i="11"/>
  <c r="H99" i="11"/>
  <c r="G99" i="11"/>
  <c r="H96" i="11"/>
  <c r="G96" i="11"/>
  <c r="H92" i="11"/>
  <c r="G92" i="11"/>
  <c r="H89" i="11"/>
  <c r="G89" i="11"/>
  <c r="H88" i="11"/>
  <c r="G88" i="11"/>
  <c r="H87" i="11"/>
  <c r="G87" i="11"/>
  <c r="H86" i="11"/>
  <c r="G86" i="11"/>
  <c r="H83" i="11"/>
  <c r="G83" i="11"/>
  <c r="H82" i="11"/>
  <c r="G82" i="11"/>
  <c r="H81" i="11"/>
  <c r="G81" i="11"/>
  <c r="H80" i="11"/>
  <c r="G80" i="11"/>
  <c r="H79" i="11"/>
  <c r="G79" i="11"/>
  <c r="H78" i="11"/>
  <c r="G78" i="11"/>
  <c r="H77" i="11"/>
  <c r="G77" i="11"/>
  <c r="H75" i="11"/>
  <c r="G75" i="11"/>
  <c r="H73" i="11"/>
  <c r="G73" i="11"/>
  <c r="H72" i="11"/>
  <c r="G72" i="11"/>
  <c r="H71" i="11"/>
  <c r="G71" i="11"/>
  <c r="H70" i="11"/>
  <c r="G70" i="11"/>
  <c r="H69" i="11"/>
  <c r="G69" i="11"/>
  <c r="H68" i="11"/>
  <c r="G68" i="11"/>
  <c r="H67" i="11"/>
  <c r="G67" i="11"/>
  <c r="H66" i="11"/>
  <c r="G66" i="11"/>
  <c r="H65" i="11"/>
  <c r="G65" i="11"/>
  <c r="H63" i="11"/>
  <c r="G63" i="11"/>
  <c r="H62" i="11"/>
  <c r="G62" i="11"/>
  <c r="H61" i="11"/>
  <c r="G61" i="11"/>
  <c r="H60" i="11"/>
  <c r="G60" i="11"/>
  <c r="H59" i="11"/>
  <c r="G59" i="11"/>
  <c r="H58" i="11"/>
  <c r="G58" i="11"/>
  <c r="H57" i="11"/>
  <c r="G57" i="11"/>
  <c r="H55" i="11"/>
  <c r="G55" i="11"/>
  <c r="H54" i="11"/>
  <c r="G54" i="11"/>
  <c r="H53" i="11"/>
  <c r="G53" i="11"/>
  <c r="H52" i="11"/>
  <c r="G52" i="11"/>
  <c r="H49" i="11"/>
  <c r="G49" i="11"/>
  <c r="H47" i="11"/>
  <c r="G47" i="11"/>
  <c r="H45" i="11"/>
  <c r="G45" i="11"/>
  <c r="H44" i="11"/>
  <c r="G44" i="11"/>
  <c r="H43" i="11"/>
  <c r="G43" i="11"/>
  <c r="H38" i="11"/>
  <c r="G38" i="11"/>
  <c r="H37" i="11"/>
  <c r="G37" i="11"/>
  <c r="H34" i="11"/>
  <c r="G34" i="11"/>
  <c r="H33" i="11"/>
  <c r="G33" i="11"/>
  <c r="H31" i="11"/>
  <c r="G31" i="11"/>
  <c r="H30" i="11"/>
  <c r="G30" i="11"/>
  <c r="H27" i="11"/>
  <c r="G27" i="11"/>
  <c r="H25" i="11"/>
  <c r="G25" i="11"/>
  <c r="H22" i="11"/>
  <c r="G22" i="11"/>
  <c r="H21" i="11"/>
  <c r="G21" i="11"/>
  <c r="H18" i="11"/>
  <c r="G18" i="11"/>
  <c r="H16" i="11"/>
  <c r="G16" i="11"/>
  <c r="H15" i="11"/>
  <c r="G15" i="11"/>
  <c r="H13" i="11"/>
  <c r="G13" i="11"/>
  <c r="H11" i="11"/>
  <c r="G11" i="11"/>
  <c r="H10" i="11"/>
  <c r="G10" i="11"/>
  <c r="C309" i="15" l="1"/>
  <c r="G309" i="15" s="1"/>
  <c r="G310" i="15"/>
  <c r="G311" i="15"/>
  <c r="C300" i="15"/>
  <c r="G300" i="15" s="1"/>
  <c r="G298" i="15"/>
  <c r="G291" i="15"/>
  <c r="G290" i="15"/>
  <c r="C289" i="15"/>
  <c r="G289" i="15" s="1"/>
  <c r="G283" i="15"/>
  <c r="H279" i="15"/>
  <c r="H266" i="15"/>
  <c r="C237" i="15"/>
  <c r="G237" i="15" s="1"/>
  <c r="H98" i="15"/>
  <c r="H280" i="15"/>
  <c r="C98" i="15"/>
  <c r="C97" i="15" s="1"/>
  <c r="C13" i="15"/>
  <c r="C246" i="15"/>
  <c r="C227" i="15"/>
  <c r="G227" i="15" s="1"/>
  <c r="C204" i="15"/>
  <c r="G204" i="15" s="1"/>
  <c r="C175" i="15"/>
  <c r="G175" i="15" s="1"/>
  <c r="C87" i="15"/>
  <c r="G87" i="15" s="1"/>
  <c r="G88" i="15"/>
  <c r="G89" i="15"/>
  <c r="G280" i="15"/>
  <c r="C125" i="15"/>
  <c r="C124" i="15" s="1"/>
  <c r="G124" i="15" s="1"/>
  <c r="G99" i="15"/>
  <c r="C266" i="15"/>
  <c r="C150" i="15"/>
  <c r="C49" i="15"/>
  <c r="H16" i="13"/>
  <c r="H6" i="13"/>
  <c r="C16" i="13"/>
  <c r="G16" i="13" s="1"/>
  <c r="F36" i="11"/>
  <c r="E36" i="11"/>
  <c r="E35" i="11" s="1"/>
  <c r="D36" i="11"/>
  <c r="D35" i="11" s="1"/>
  <c r="C36" i="11"/>
  <c r="C35" i="11" s="1"/>
  <c r="F107" i="11"/>
  <c r="F103" i="11"/>
  <c r="F98" i="11"/>
  <c r="F95" i="11"/>
  <c r="F91" i="11"/>
  <c r="F85" i="11"/>
  <c r="F76" i="11"/>
  <c r="F74" i="11"/>
  <c r="F64" i="11"/>
  <c r="F56" i="11"/>
  <c r="F51" i="11"/>
  <c r="F48" i="11"/>
  <c r="F46" i="11"/>
  <c r="F42" i="11"/>
  <c r="F32" i="11"/>
  <c r="F29" i="11"/>
  <c r="F26" i="11"/>
  <c r="F24" i="11"/>
  <c r="F20" i="11"/>
  <c r="F17" i="11"/>
  <c r="F14" i="11"/>
  <c r="F12" i="11"/>
  <c r="F9" i="11"/>
  <c r="E107" i="11"/>
  <c r="E103" i="11"/>
  <c r="E98" i="11"/>
  <c r="E95" i="11"/>
  <c r="E94" i="11" s="1"/>
  <c r="E91" i="11"/>
  <c r="E90" i="11" s="1"/>
  <c r="E85" i="11"/>
  <c r="E84" i="11" s="1"/>
  <c r="E76" i="11"/>
  <c r="E74" i="11"/>
  <c r="E64" i="11"/>
  <c r="E56" i="11"/>
  <c r="E51" i="11"/>
  <c r="E48" i="11"/>
  <c r="E46" i="11"/>
  <c r="E42" i="11"/>
  <c r="E32" i="11"/>
  <c r="E29" i="11"/>
  <c r="E26" i="11"/>
  <c r="E24" i="11"/>
  <c r="E20" i="11"/>
  <c r="E19" i="11" s="1"/>
  <c r="E17" i="11"/>
  <c r="E14" i="11"/>
  <c r="E12" i="11"/>
  <c r="E9" i="11"/>
  <c r="C107" i="11"/>
  <c r="C103" i="11"/>
  <c r="C98" i="11"/>
  <c r="C95" i="11"/>
  <c r="C94" i="11" s="1"/>
  <c r="C91" i="11"/>
  <c r="C90" i="11" s="1"/>
  <c r="C85" i="11"/>
  <c r="C84" i="11" s="1"/>
  <c r="C76" i="11"/>
  <c r="C74" i="11"/>
  <c r="C64" i="11"/>
  <c r="C56" i="11"/>
  <c r="C51" i="11"/>
  <c r="C48" i="11"/>
  <c r="C46" i="11"/>
  <c r="C42" i="11"/>
  <c r="C32" i="11"/>
  <c r="C29" i="11"/>
  <c r="C26" i="11"/>
  <c r="C24" i="11"/>
  <c r="C20" i="11"/>
  <c r="C19" i="11" s="1"/>
  <c r="C17" i="11"/>
  <c r="C14" i="11"/>
  <c r="C12" i="11"/>
  <c r="C9" i="11"/>
  <c r="D107" i="11"/>
  <c r="D103" i="11"/>
  <c r="D98" i="11"/>
  <c r="D95" i="11"/>
  <c r="D91" i="11"/>
  <c r="D85" i="11"/>
  <c r="D84" i="11" s="1"/>
  <c r="D76" i="11"/>
  <c r="D74" i="11"/>
  <c r="D64" i="11"/>
  <c r="D56" i="11"/>
  <c r="D51" i="11"/>
  <c r="D48" i="11"/>
  <c r="D46" i="11"/>
  <c r="D42" i="11"/>
  <c r="D32" i="11"/>
  <c r="D29" i="11"/>
  <c r="D26" i="11"/>
  <c r="D24" i="11"/>
  <c r="D20" i="11"/>
  <c r="D19" i="11" s="1"/>
  <c r="D17" i="11"/>
  <c r="D14" i="11"/>
  <c r="D12" i="11"/>
  <c r="D9" i="11"/>
  <c r="I11" i="10"/>
  <c r="C296" i="15" l="1"/>
  <c r="G296" i="15" s="1"/>
  <c r="H264" i="15"/>
  <c r="G98" i="15"/>
  <c r="G97" i="15"/>
  <c r="H96" i="15"/>
  <c r="H97" i="15"/>
  <c r="C245" i="15"/>
  <c r="G245" i="15" s="1"/>
  <c r="G246" i="15"/>
  <c r="C174" i="15"/>
  <c r="G174" i="15" s="1"/>
  <c r="C149" i="15"/>
  <c r="G149" i="15" s="1"/>
  <c r="G150" i="15"/>
  <c r="G125" i="15"/>
  <c r="C48" i="15"/>
  <c r="G48" i="15" s="1"/>
  <c r="G49" i="15"/>
  <c r="C265" i="15"/>
  <c r="G266" i="15"/>
  <c r="C12" i="15"/>
  <c r="G13" i="15"/>
  <c r="F19" i="11"/>
  <c r="H20" i="11"/>
  <c r="G20" i="11"/>
  <c r="H98" i="11"/>
  <c r="G98" i="11"/>
  <c r="H103" i="11"/>
  <c r="G103" i="11"/>
  <c r="H107" i="11"/>
  <c r="G107" i="11"/>
  <c r="H17" i="11"/>
  <c r="G17" i="11"/>
  <c r="H26" i="11"/>
  <c r="G26" i="11"/>
  <c r="H32" i="11"/>
  <c r="G32" i="11"/>
  <c r="H46" i="11"/>
  <c r="G46" i="11"/>
  <c r="H48" i="11"/>
  <c r="G48" i="11"/>
  <c r="H74" i="11"/>
  <c r="G74" i="11"/>
  <c r="H76" i="11"/>
  <c r="G76" i="11"/>
  <c r="F35" i="11"/>
  <c r="H36" i="11"/>
  <c r="G36" i="11"/>
  <c r="F90" i="11"/>
  <c r="H91" i="11"/>
  <c r="G91" i="11"/>
  <c r="H9" i="11"/>
  <c r="G9" i="11"/>
  <c r="H12" i="11"/>
  <c r="G12" i="11"/>
  <c r="H14" i="11"/>
  <c r="G14" i="11"/>
  <c r="H24" i="11"/>
  <c r="G24" i="11"/>
  <c r="H29" i="11"/>
  <c r="G29" i="11"/>
  <c r="H51" i="11"/>
  <c r="G51" i="11"/>
  <c r="H64" i="11"/>
  <c r="G64" i="11"/>
  <c r="F84" i="11"/>
  <c r="H85" i="11"/>
  <c r="G85" i="11"/>
  <c r="F94" i="11"/>
  <c r="H95" i="11"/>
  <c r="G95" i="11"/>
  <c r="H56" i="11"/>
  <c r="G56" i="11"/>
  <c r="H42" i="11"/>
  <c r="G42" i="11"/>
  <c r="C41" i="11"/>
  <c r="E28" i="11"/>
  <c r="C50" i="11"/>
  <c r="C40" i="11" s="1"/>
  <c r="E41" i="11"/>
  <c r="D28" i="11"/>
  <c r="D97" i="11"/>
  <c r="F41" i="11"/>
  <c r="D23" i="11"/>
  <c r="E23" i="11"/>
  <c r="D8" i="11"/>
  <c r="D41" i="11"/>
  <c r="E8" i="11"/>
  <c r="E50" i="11"/>
  <c r="D50" i="11"/>
  <c r="F23" i="11"/>
  <c r="F50" i="11"/>
  <c r="D90" i="11"/>
  <c r="D94" i="11"/>
  <c r="F28" i="11"/>
  <c r="E97" i="11"/>
  <c r="E93" i="11" s="1"/>
  <c r="F8" i="11"/>
  <c r="C28" i="11"/>
  <c r="C8" i="11"/>
  <c r="F97" i="11"/>
  <c r="C23" i="11"/>
  <c r="C97" i="11"/>
  <c r="C93" i="11" s="1"/>
  <c r="H13" i="10"/>
  <c r="H10" i="10"/>
  <c r="H265" i="15" l="1"/>
  <c r="C96" i="15"/>
  <c r="G96" i="15" s="1"/>
  <c r="C264" i="15"/>
  <c r="G264" i="15" s="1"/>
  <c r="G265" i="15"/>
  <c r="C11" i="15"/>
  <c r="G12" i="15"/>
  <c r="F93" i="11"/>
  <c r="H97" i="11"/>
  <c r="G97" i="11"/>
  <c r="C7" i="11"/>
  <c r="F7" i="11"/>
  <c r="H8" i="11"/>
  <c r="G8" i="11"/>
  <c r="H28" i="11"/>
  <c r="G28" i="11"/>
  <c r="H23" i="11"/>
  <c r="G23" i="11"/>
  <c r="H94" i="11"/>
  <c r="G94" i="11"/>
  <c r="H90" i="11"/>
  <c r="G90" i="11"/>
  <c r="H84" i="11"/>
  <c r="G84" i="11"/>
  <c r="H35" i="11"/>
  <c r="G35" i="11"/>
  <c r="D7" i="11"/>
  <c r="D6" i="11" s="1"/>
  <c r="H19" i="11"/>
  <c r="G19" i="11"/>
  <c r="H50" i="11"/>
  <c r="G50" i="11"/>
  <c r="H41" i="11"/>
  <c r="G41" i="11"/>
  <c r="E7" i="11"/>
  <c r="E6" i="11" s="1"/>
  <c r="C39" i="11"/>
  <c r="E40" i="11"/>
  <c r="E39" i="11" s="1"/>
  <c r="D93" i="11"/>
  <c r="F40" i="11"/>
  <c r="D40" i="11"/>
  <c r="C6" i="11"/>
  <c r="K15" i="10"/>
  <c r="K14" i="10"/>
  <c r="J15" i="10"/>
  <c r="J14" i="10"/>
  <c r="J11" i="10"/>
  <c r="K11" i="10"/>
  <c r="F10" i="10"/>
  <c r="C10" i="15" l="1"/>
  <c r="G11" i="15"/>
  <c r="H93" i="11"/>
  <c r="G93" i="11"/>
  <c r="F39" i="11"/>
  <c r="I39" i="11" s="1"/>
  <c r="H40" i="11"/>
  <c r="G40" i="11"/>
  <c r="D39" i="11"/>
  <c r="G7" i="11"/>
  <c r="F6" i="11"/>
  <c r="H7" i="11"/>
  <c r="C9" i="15" l="1"/>
  <c r="G10" i="15"/>
  <c r="H6" i="11"/>
  <c r="G6" i="11"/>
  <c r="H39" i="11"/>
  <c r="G39" i="11"/>
  <c r="C8" i="15" l="1"/>
  <c r="G9" i="15"/>
  <c r="F13" i="10"/>
  <c r="F16" i="10" s="1"/>
  <c r="C7" i="15" l="1"/>
  <c r="G8" i="15"/>
  <c r="G13" i="10"/>
  <c r="G10" i="10"/>
  <c r="C6" i="15" l="1"/>
  <c r="G7" i="15"/>
  <c r="G16" i="10"/>
  <c r="F42" i="10"/>
  <c r="G39" i="10" s="1"/>
  <c r="G42" i="10" s="1"/>
  <c r="I24" i="10"/>
  <c r="H24" i="10"/>
  <c r="G24" i="10"/>
  <c r="F24" i="10"/>
  <c r="I13" i="10"/>
  <c r="I10" i="10"/>
  <c r="J10" i="10" s="1"/>
  <c r="G6" i="15" l="1"/>
  <c r="J13" i="10"/>
  <c r="K13" i="10"/>
  <c r="K10" i="10"/>
  <c r="H39" i="10"/>
  <c r="H42" i="10" s="1"/>
  <c r="I39" i="10" s="1"/>
  <c r="I42" i="10" s="1"/>
  <c r="J39" i="10" s="1"/>
  <c r="J42" i="10" s="1"/>
  <c r="I16" i="10"/>
  <c r="I25" i="10" l="1"/>
  <c r="J16" i="10"/>
  <c r="K16" i="10"/>
  <c r="F25" i="10"/>
  <c r="H16" i="10"/>
  <c r="H25" i="10" s="1"/>
  <c r="H32" i="10" s="1"/>
  <c r="H33" i="10" s="1"/>
  <c r="I32" i="10" l="1"/>
  <c r="F32" i="10"/>
  <c r="F33" i="10" s="1"/>
  <c r="J25" i="10"/>
  <c r="G25" i="10"/>
  <c r="K25" i="10" s="1"/>
  <c r="I33" i="10" l="1"/>
  <c r="G32" i="10"/>
  <c r="G3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Jasminka Marija Percaic</author>
  </authors>
  <commentList>
    <comment ref="F31" authorId="0" shapeId="0" xr:uid="{9AB8C23E-3776-4133-BC41-FCA507DE58B8}">
      <text>
        <r>
          <rPr>
            <b/>
            <sz val="9"/>
            <color indexed="81"/>
            <rFont val="Tahoma"/>
            <family val="2"/>
            <charset val="238"/>
          </rPr>
          <t>Jasminka Marija Percaic:</t>
        </r>
        <r>
          <rPr>
            <sz val="9"/>
            <color indexed="81"/>
            <rFont val="Tahoma"/>
            <family val="2"/>
            <charset val="238"/>
          </rPr>
          <t xml:space="preserve">
iz 2023.
</t>
        </r>
      </text>
    </comment>
    <comment ref="I31" authorId="0" shapeId="0" xr:uid="{FED00D05-FABB-456E-982F-C8D41118E020}">
      <text>
        <r>
          <rPr>
            <b/>
            <sz val="9"/>
            <color indexed="81"/>
            <rFont val="Tahoma"/>
            <family val="2"/>
            <charset val="238"/>
          </rPr>
          <t>Jasminka Marija Percaic:</t>
        </r>
        <r>
          <rPr>
            <sz val="9"/>
            <color indexed="81"/>
            <rFont val="Tahoma"/>
            <family val="2"/>
            <charset val="238"/>
          </rPr>
          <t xml:space="preserve">
iz 2024.
</t>
        </r>
      </text>
    </comment>
  </commentList>
</comments>
</file>

<file path=xl/sharedStrings.xml><?xml version="1.0" encoding="utf-8"?>
<sst xmlns="http://schemas.openxmlformats.org/spreadsheetml/2006/main" count="971" uniqueCount="297">
  <si>
    <t>PRIHODI UKUPNO</t>
  </si>
  <si>
    <t>RASHODI UKUPNO</t>
  </si>
  <si>
    <t>NETO FINANCIRANJE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</si>
  <si>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</si>
  <si>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</si>
  <si>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</si>
  <si>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</si>
  <si>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</si>
  <si>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I. OPĆI DIO</t>
  </si>
  <si>
    <t>Materijalni rashodi</t>
  </si>
  <si>
    <t>A) SAŽETAK RAČUNA PRIHODA I RASHODA</t>
  </si>
  <si>
    <t>B) SAŽETAK RAČUNA FINANCIRANJA</t>
  </si>
  <si>
    <t>Pomoći iz inozemstva i od subjekata unutar općeg proračuna</t>
  </si>
  <si>
    <t>Rashodi za nabavu proizvedene dugotrajne imovine</t>
  </si>
  <si>
    <t>Plan 2023.</t>
  </si>
  <si>
    <t>EUR</t>
  </si>
  <si>
    <t>Izvršenje 2022.*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</si>
  <si>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</si>
  <si>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</si>
  <si>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</si>
  <si>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</si>
  <si>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</si>
  <si>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</si>
  <si>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</si>
  <si>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</si>
  <si>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</si>
  <si>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</si>
  <si>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</si>
  <si>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</si>
  <si>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</si>
  <si>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</si>
  <si>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</si>
  <si>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</si>
  <si>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</si>
  <si>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</si>
  <si>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Financijski rashodi</t>
  </si>
  <si>
    <t>Prihodi od imovine</t>
  </si>
  <si>
    <t>Prihodi od upravnih i administrativnih pristojbi, pristojbi po posebnim propisima i naknada</t>
  </si>
  <si>
    <t>BROJČANA OZNAKA I NAZIV</t>
  </si>
  <si>
    <t>Indeks</t>
  </si>
  <si>
    <t>6=5/2*100</t>
  </si>
  <si>
    <t>7=5/3*100</t>
  </si>
  <si>
    <t>IZVRŠENJE 06/2024.</t>
  </si>
  <si>
    <t>PLAN 2025.</t>
  </si>
  <si>
    <t>1. REBALANS 2025.</t>
  </si>
  <si>
    <t>IZVRŠENJE 06/2025.</t>
  </si>
  <si>
    <t>MUZEJ SUVREMENE UMJETNOSTI</t>
  </si>
  <si>
    <t>IZVJEŠTAJ O IZVRŠENJU FINACIJSKOG PLANA PRORAČUNSKOG KORISNIKA JEDINICE LOKALNE I PODRUČNE (REGIONALNE) SAMOUPRAVE 
06/2025.</t>
  </si>
  <si>
    <t>6=5/2</t>
  </si>
  <si>
    <t>7=5/3</t>
  </si>
  <si>
    <t>Kapitalne donacije</t>
  </si>
  <si>
    <t>6632</t>
  </si>
  <si>
    <t>Tekuće donacije</t>
  </si>
  <si>
    <t>6631</t>
  </si>
  <si>
    <t>Donacije od pravnih i fizičkih osoba izvan općeg proračuna te povrat donacija i kapitalnih pomoći po</t>
  </si>
  <si>
    <t>663</t>
  </si>
  <si>
    <t>Prihodi od pruženih usluga</t>
  </si>
  <si>
    <t>6615</t>
  </si>
  <si>
    <t>Prihodi od prodaje proizvoda i robe</t>
  </si>
  <si>
    <t>6614</t>
  </si>
  <si>
    <t>Prihodi od prodaje proizvoda i robe te pruženih usluga</t>
  </si>
  <si>
    <t>661</t>
  </si>
  <si>
    <t>Prihodi od prodaje proizvoda i robe te pruženih usluga, prihodi od donacija te povrati po protestira</t>
  </si>
  <si>
    <t>66</t>
  </si>
  <si>
    <t>Ostali nespomenuti prihodi</t>
  </si>
  <si>
    <t>6526</t>
  </si>
  <si>
    <t>Prihodi po posebnim propisima</t>
  </si>
  <si>
    <t>652</t>
  </si>
  <si>
    <t>Ostale pristojbe i naknade</t>
  </si>
  <si>
    <t>6514</t>
  </si>
  <si>
    <t>Upravne i administrativne pristojbe</t>
  </si>
  <si>
    <t>651</t>
  </si>
  <si>
    <t>65</t>
  </si>
  <si>
    <t>Prihodi od pozitivnih tečajnih razlika i razlika zbog primjene valutne klauzule</t>
  </si>
  <si>
    <t>6415</t>
  </si>
  <si>
    <t>Kamate na oročena sredstva i depozite po viđenju</t>
  </si>
  <si>
    <t>6413</t>
  </si>
  <si>
    <t>Prihodi od financijske imovine</t>
  </si>
  <si>
    <t>641</t>
  </si>
  <si>
    <t>64</t>
  </si>
  <si>
    <t>Tekuće pomoći temeljem prijenosa EU sredstava</t>
  </si>
  <si>
    <t>6381</t>
  </si>
  <si>
    <t>Pomoći temeljem prijenosa EU sredstava</t>
  </si>
  <si>
    <t>638</t>
  </si>
  <si>
    <t>Kapitalne pomoći proračunskim korisnicima iz proračuna koji im nije nadležan</t>
  </si>
  <si>
    <t>6362</t>
  </si>
  <si>
    <t>Tekuće pomoći proračunskim korisnicima iz proračuna koji im nije nadležan</t>
  </si>
  <si>
    <t>6361</t>
  </si>
  <si>
    <t>Pomoći proračunskim korisnicima iz proračuna koji im nije nadležan</t>
  </si>
  <si>
    <t>636</t>
  </si>
  <si>
    <t>Tekuće pomoći od izvanproračunskih korisnika</t>
  </si>
  <si>
    <t>6341</t>
  </si>
  <si>
    <t>Pomoći od izvanproračunskih korisnika</t>
  </si>
  <si>
    <t>634</t>
  </si>
  <si>
    <t>Tekuće pomoći od institucija i tijela EU</t>
  </si>
  <si>
    <t>6323</t>
  </si>
  <si>
    <t>Tekuće pomoći od međunarodnih organizacija</t>
  </si>
  <si>
    <t>6321</t>
  </si>
  <si>
    <t>Pomoći od međunarodnih organizacija te institucija i tijela EU</t>
  </si>
  <si>
    <t>632</t>
  </si>
  <si>
    <t>63</t>
  </si>
  <si>
    <t>6</t>
  </si>
  <si>
    <t>SVEUKUPNO PRIHODI</t>
  </si>
  <si>
    <t>SVEUKUPNO RASHODI</t>
  </si>
  <si>
    <t>3</t>
  </si>
  <si>
    <t>31</t>
  </si>
  <si>
    <t>311</t>
  </si>
  <si>
    <t>Plaće (Bruto)</t>
  </si>
  <si>
    <t>3111</t>
  </si>
  <si>
    <t>Plaće za redovan rad</t>
  </si>
  <si>
    <t>3112</t>
  </si>
  <si>
    <t>Plaće u naravi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</si>
  <si>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</si>
  <si>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</si>
  <si>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</si>
  <si>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</si>
  <si>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</si>
  <si>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</si>
  <si>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</si>
  <si>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</si>
  <si>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</si>
  <si>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</si>
  <si>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</si>
  <si>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</si>
  <si>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</si>
  <si>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</si>
  <si>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</si>
  <si>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</si>
  <si>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</si>
  <si>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</si>
  <si>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</si>
  <si>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</si>
  <si>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</si>
  <si>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</si>
  <si>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</si>
  <si>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</si>
  <si>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3222</t>
  </si>
  <si>
    <t>Materijal i sirovine</t>
  </si>
  <si>
    <t>3223</t>
  </si>
  <si>
    <t>Energija</t>
  </si>
  <si>
    <t>3224</t>
  </si>
  <si>
    <t>Materijal i dijelovi za tekuće i investicijsko održavanje</t>
  </si>
  <si>
    <t>3225</t>
  </si>
  <si>
    <t>Sitni inventar i autogume</t>
  </si>
  <si>
    <t>3226</t>
  </si>
  <si>
    <t>Vojna sredstva za jednokratnu upotrebu</t>
  </si>
  <si>
    <t>3227</t>
  </si>
  <si>
    <t>Službena, radna i zaštitna odjeća i obuća</t>
  </si>
  <si>
    <t>323</t>
  </si>
  <si>
    <t>Rashodi za usluge</t>
  </si>
  <si>
    <t>3231</t>
  </si>
  <si>
    <t>Usluge telefona, interneta, pošte i prijevoza</t>
  </si>
  <si>
    <t>3232</t>
  </si>
  <si>
    <t>Usluge tekućeg i investicijskog 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</si>
  <si>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</si>
  <si>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</si>
  <si>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</si>
  <si>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</si>
  <si>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</si>
  <si>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</si>
  <si>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</si>
  <si>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</si>
  <si>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</si>
  <si>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</si>
  <si>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</si>
  <si>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</si>
  <si>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</si>
  <si>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</si>
  <si>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</si>
  <si>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</si>
  <si>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</si>
  <si>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</si>
  <si>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</si>
  <si>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</si>
  <si>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</si>
  <si>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</si>
  <si>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</si>
  <si>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</si>
  <si>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</si>
  <si>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</si>
  <si>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</si>
  <si>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</si>
  <si>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</si>
  <si>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</si>
  <si>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</si>
  <si>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</si>
  <si>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</si>
  <si>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343</t>
  </si>
  <si>
    <t>Ostali financijski rashodi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</si>
  <si>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</si>
  <si>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</si>
  <si>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</si>
  <si>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</si>
  <si>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</si>
  <si>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</si>
  <si>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</si>
  <si>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</si>
  <si>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36</t>
  </si>
  <si>
    <t>Pomoći dane u inozemstvo i unutar općeg proračuna</t>
  </si>
  <si>
    <t>362</t>
  </si>
  <si>
    <t>Pomoći međunarodnim organizacijama te institucijama i tijelima EU</t>
  </si>
  <si>
    <t>3621</t>
  </si>
  <si>
    <t>Tekuće pomoći međunarodnim organizacijama te institucijama i tijelima EU</t>
  </si>
  <si>
    <t>4</t>
  </si>
  <si>
    <t>41</t>
  </si>
  <si>
    <t>412</t>
  </si>
  <si>
    <t>Nematerijalna imovina</t>
  </si>
  <si>
    <t>4126</t>
  </si>
  <si>
    <t>Ostala nematerijalna imovina</t>
  </si>
  <si>
    <t>42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</si>
  <si>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</si>
  <si>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</si>
  <si>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</si>
  <si>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</si>
  <si>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</si>
  <si>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</si>
  <si>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</si>
  <si>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</si>
  <si>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4227</t>
  </si>
  <si>
    <t>Uređaji, strojevi i oprema za ostale namjene</t>
  </si>
  <si>
    <t>424</t>
  </si>
  <si>
    <t>Knjige, umjetnička djela i ostale izložbene vrijednosti</t>
  </si>
  <si>
    <t>4241</t>
  </si>
  <si>
    <t>Knjige</t>
  </si>
  <si>
    <t>4242</t>
  </si>
  <si>
    <t>Umjetnička djela (izložena u galerijama, muzejima i slično)</t>
  </si>
  <si>
    <t>4243</t>
  </si>
  <si>
    <t>Muzejski izlošci i predmeti prirodnih rijetkosti</t>
  </si>
  <si>
    <t>426</t>
  </si>
  <si>
    <t>Nematerijalna proizvedena imovina</t>
  </si>
  <si>
    <t>4262</t>
  </si>
  <si>
    <t>Ulaganja u računalne programe</t>
  </si>
  <si>
    <t>Prihodi iz nadležnog proračuna</t>
  </si>
  <si>
    <t>Prihodi iz nadležnog proračuna za nabavu nefinancijske imovine</t>
  </si>
  <si>
    <t>DONACIJE-PRORAČUNSKI KORISNICI</t>
  </si>
  <si>
    <t>Izvor 6.1.1</t>
  </si>
  <si>
    <t>POMOĆI TEMELJEM PRIJENOSA EU SREDSTAVA-PK</t>
  </si>
  <si>
    <t>Izvor 5.6.1</t>
  </si>
  <si>
    <t>POMOĆI OD IZVANPRORAČUNSKIH KORISNIKA-PK</t>
  </si>
  <si>
    <t>Izvor 5.5.1</t>
  </si>
  <si>
    <t>POMOĆI OD MEĐUNARODNIH ORGANIZACIJA-PK</t>
  </si>
  <si>
    <t>Izvor 5.4.1</t>
  </si>
  <si>
    <t>POMOĆI IZ DRUGIH PRORAČUNA-PK</t>
  </si>
  <si>
    <t>Izvor 5.2.1</t>
  </si>
  <si>
    <t>POMOĆI OD INOZEMNIH VLADA I TIJELA EU-PK</t>
  </si>
  <si>
    <t>Izvor 5.1.1</t>
  </si>
  <si>
    <t>PRIHODI ZA POSEBNE NAMJENE-PRORAČUNSKI KORISNICI</t>
  </si>
  <si>
    <t>Izvor 4.3.1</t>
  </si>
  <si>
    <t>VLASTITI PRIHODI-PRORAČUNSKI KORISNICI</t>
  </si>
  <si>
    <t>Izvor 3.1.1</t>
  </si>
  <si>
    <t>OPĆI PRIHODI I PRIMICI - PK U SUSTAVU RIZNICE</t>
  </si>
  <si>
    <t>Izvor 1.1.2</t>
  </si>
  <si>
    <t>IZVRŠENJE FINANCIJSKOG PLANA 06-2025</t>
  </si>
  <si>
    <t>IZVJEŠTAJ O PRIHODIMA I RASHODIMA PREMA IZVORIMA</t>
  </si>
  <si>
    <t>IZVJEŠTAJ O PRIHODIMA I RASHODIMA PREMA EKONOMSKOJ KLASIFIKACIJI</t>
  </si>
  <si>
    <t>Funkcijska 08</t>
  </si>
  <si>
    <t>Rekreacija, kultura i religija</t>
  </si>
  <si>
    <t>Funkcijska 082</t>
  </si>
  <si>
    <t>Službe kulture</t>
  </si>
  <si>
    <t>IZVJEŠTAJ O RASHODIMA PREMA FUNKCIJSKOJ KLASIFIKACIJI</t>
  </si>
  <si>
    <t>DONACIJE</t>
  </si>
  <si>
    <t>Izvor 6.1.</t>
  </si>
  <si>
    <t>Izvor 6.</t>
  </si>
  <si>
    <t>POMOĆI IZ DRUGIH PRORAČUNA</t>
  </si>
  <si>
    <t>Izvor 5.2.</t>
  </si>
  <si>
    <t>POMOĆI OD INOZEMNIH VLADA I TIJELA EU</t>
  </si>
  <si>
    <t>Izvor 5.1.</t>
  </si>
  <si>
    <t>POMOĆI</t>
  </si>
  <si>
    <t>Izvor 5.</t>
  </si>
  <si>
    <t>OSTALI PRIHODI ZA POSEBNE NAMJENE</t>
  </si>
  <si>
    <t>Izvor 4.3.</t>
  </si>
  <si>
    <t>PRIHODI ZA POSEBNE NAMJENE</t>
  </si>
  <si>
    <t>Izvor 4.</t>
  </si>
  <si>
    <t>VLASTITI PRIHODI</t>
  </si>
  <si>
    <t>Izvor 3.1.</t>
  </si>
  <si>
    <t>Izvor 3.</t>
  </si>
  <si>
    <t>OPĆI PRIHODI I PRIMICI</t>
  </si>
  <si>
    <t>Izvor 1.1.</t>
  </si>
  <si>
    <t>Izvor 1.</t>
  </si>
  <si>
    <t>ODRŽAVANJE I OPREMANJE USTANOVA U KULTURI</t>
  </si>
  <si>
    <t>Aktivnost K212401</t>
  </si>
  <si>
    <t>POMOĆI TEMELJEM PRIJENOSA EU SREDSTAVA</t>
  </si>
  <si>
    <t>Izvor 5.6.</t>
  </si>
  <si>
    <t>POMOĆI OD MEĐUNARODNIH ORGANIZACIJA</t>
  </si>
  <si>
    <t>Izvor 5.4.</t>
  </si>
  <si>
    <t>PROGRAMSKA DJELATNOST JAVNIH USTANOVA</t>
  </si>
  <si>
    <t>Aktivnost A212402</t>
  </si>
  <si>
    <t>REDOVNA DJELATNOST PRORAČUNSKIH KORISNIKA</t>
  </si>
  <si>
    <t>Aktivnost A212401</t>
  </si>
  <si>
    <t>JAVNA UPRAVA I ADMINISTRACIJA</t>
  </si>
  <si>
    <t>Program 2124</t>
  </si>
  <si>
    <t>Proračunski korisnik 024       02        25030</t>
  </si>
  <si>
    <t>USTANOVE U KULTURI</t>
  </si>
  <si>
    <t>Glava 024       02</t>
  </si>
  <si>
    <t>GRADSKI URED ZA KULTURU I CIVILNO DRUŠTVO</t>
  </si>
  <si>
    <t>Razdjel 024</t>
  </si>
  <si>
    <t>POSEBAN DIO - RASHODI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</si>
</sst>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1A]#,##0.00;\-#,##0.00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2"/>
      <name val="Arial"/>
      <family val="2"/>
      <charset val="238"/>
    </font>
    <font>
      <b/>
      <sz val="10"/>
      <color theme="2"/>
      <name val="Arial"/>
      <family val="2"/>
      <charset val="238"/>
    </font>
    <font>
      <b/>
      <u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0"/>
      </patternFill>
    </fill>
    <fill>
      <patternFill patternType="solid">
        <fgColor rgb="FF002060"/>
        <bgColor indexed="0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9" fontId="7" fillId="0" borderId="0" applyFont="0" applyFill="0" applyBorder="0" applyAlignment="0" applyProtection="0"/>
    <xf numFmtId="0" fontId="3" fillId="0" borderId="0"/>
    <xf numFmtId="0" fontId="5" fillId="0" borderId="0"/>
  </cellStyleXfs>
  <cellXfs count="157">
    <xf numFmtId="0" fontId="0" fillId="0" borderId="0" xfId="0"/>
    <xf numFmtId="0" fontId="1" fillId="0" borderId="0" xfId="0" applyFont="1" applyAlignment="1">
      <alignment vertical="center" wrapText="1"/>
    </xf>
    <xf numFmtId="0" fontId="4" fillId="3" borderId="1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right" vertical="center"/>
    </xf>
    <xf numFmtId="3" fontId="2" fillId="3" borderId="3" xfId="0" applyNumberFormat="1" applyFont="1" applyFill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2" fillId="0" borderId="0" xfId="0" quotePrefix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4" fontId="4" fillId="4" borderId="1" xfId="0" quotePrefix="1" applyNumberFormat="1" applyFont="1" applyFill="1" applyBorder="1" applyAlignment="1">
      <alignment horizontal="right" vertical="center"/>
    </xf>
    <xf numFmtId="3" fontId="4" fillId="4" borderId="3" xfId="0" applyNumberFormat="1" applyFont="1" applyFill="1" applyBorder="1" applyAlignment="1">
      <alignment horizontal="right" vertical="center" wrapText="1"/>
    </xf>
    <xf numFmtId="0" fontId="9" fillId="4" borderId="3" xfId="0" applyFont="1" applyFill="1" applyBorder="1" applyAlignment="1">
      <alignment vertical="center"/>
    </xf>
    <xf numFmtId="4" fontId="4" fillId="3" borderId="1" xfId="0" quotePrefix="1" applyNumberFormat="1" applyFont="1" applyFill="1" applyBorder="1" applyAlignment="1">
      <alignment horizontal="right" vertical="center"/>
    </xf>
    <xf numFmtId="3" fontId="4" fillId="3" borderId="3" xfId="0" quotePrefix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quotePrefix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3" fontId="4" fillId="4" borderId="1" xfId="0" quotePrefix="1" applyNumberFormat="1" applyFont="1" applyFill="1" applyBorder="1" applyAlignment="1">
      <alignment horizontal="right" vertical="center"/>
    </xf>
    <xf numFmtId="3" fontId="2" fillId="3" borderId="1" xfId="0" quotePrefix="1" applyNumberFormat="1" applyFont="1" applyFill="1" applyBorder="1" applyAlignment="1">
      <alignment horizontal="right" vertical="center"/>
    </xf>
    <xf numFmtId="3" fontId="2" fillId="3" borderId="3" xfId="0" quotePrefix="1" applyNumberFormat="1" applyFont="1" applyFill="1" applyBorder="1" applyAlignment="1">
      <alignment horizontal="right" vertical="center"/>
    </xf>
    <xf numFmtId="4" fontId="1" fillId="0" borderId="0" xfId="0" applyNumberFormat="1" applyFont="1" applyAlignment="1">
      <alignment vertical="center"/>
    </xf>
    <xf numFmtId="9" fontId="2" fillId="3" borderId="3" xfId="2" applyFont="1" applyFill="1" applyBorder="1" applyAlignment="1">
      <alignment horizontal="center" vertical="center"/>
    </xf>
    <xf numFmtId="9" fontId="8" fillId="3" borderId="3" xfId="2" applyFont="1" applyFill="1" applyBorder="1" applyAlignment="1">
      <alignment horizontal="center" vertical="center"/>
    </xf>
    <xf numFmtId="9" fontId="4" fillId="3" borderId="3" xfId="2" quotePrefix="1" applyFont="1" applyFill="1" applyBorder="1" applyAlignment="1">
      <alignment horizontal="center" vertical="center"/>
    </xf>
    <xf numFmtId="0" fontId="3" fillId="2" borderId="0" xfId="3" applyFill="1" applyAlignment="1">
      <alignment vertical="center"/>
    </xf>
    <xf numFmtId="0" fontId="4" fillId="2" borderId="0" xfId="3" applyFont="1" applyFill="1" applyAlignment="1" applyProtection="1">
      <alignment vertical="center" readingOrder="1"/>
      <protection locked="0"/>
    </xf>
    <xf numFmtId="0" fontId="3" fillId="6" borderId="3" xfId="3" applyFill="1" applyBorder="1" applyAlignment="1" applyProtection="1">
      <alignment vertical="center" wrapText="1" readingOrder="1"/>
      <protection locked="0"/>
    </xf>
    <xf numFmtId="164" fontId="3" fillId="6" borderId="3" xfId="3" applyNumberFormat="1" applyFill="1" applyBorder="1" applyAlignment="1" applyProtection="1">
      <alignment horizontal="right" vertical="center" wrapText="1" readingOrder="1"/>
      <protection locked="0"/>
    </xf>
    <xf numFmtId="164" fontId="3" fillId="6" borderId="3" xfId="3" applyNumberFormat="1" applyFill="1" applyBorder="1" applyAlignment="1" applyProtection="1">
      <alignment vertical="center" wrapText="1" readingOrder="1"/>
      <protection locked="0"/>
    </xf>
    <xf numFmtId="0" fontId="4" fillId="6" borderId="3" xfId="3" applyFont="1" applyFill="1" applyBorder="1" applyAlignment="1" applyProtection="1">
      <alignment vertical="center" wrapText="1" readingOrder="1"/>
      <protection locked="0"/>
    </xf>
    <xf numFmtId="164" fontId="4" fillId="6" borderId="3" xfId="3" applyNumberFormat="1" applyFont="1" applyFill="1" applyBorder="1" applyAlignment="1" applyProtection="1">
      <alignment horizontal="right" vertical="center" wrapText="1" readingOrder="1"/>
      <protection locked="0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>
      <alignment horizontal="center" vertical="center"/>
    </xf>
    <xf numFmtId="0" fontId="4" fillId="8" borderId="3" xfId="3" applyFont="1" applyFill="1" applyBorder="1" applyAlignment="1" applyProtection="1">
      <alignment vertical="center" wrapText="1" readingOrder="1"/>
      <protection locked="0"/>
    </xf>
    <xf numFmtId="164" fontId="4" fillId="8" borderId="3" xfId="3" applyNumberFormat="1" applyFont="1" applyFill="1" applyBorder="1" applyAlignment="1" applyProtection="1">
      <alignment horizontal="right" vertical="center" wrapText="1" readingOrder="1"/>
      <protection locked="0"/>
    </xf>
    <xf numFmtId="0" fontId="4" fillId="10" borderId="3" xfId="3" applyFont="1" applyFill="1" applyBorder="1" applyAlignment="1" applyProtection="1">
      <alignment vertical="center" wrapText="1" readingOrder="1"/>
      <protection locked="0"/>
    </xf>
    <xf numFmtId="164" fontId="4" fillId="10" borderId="3" xfId="3" applyNumberFormat="1" applyFont="1" applyFill="1" applyBorder="1" applyAlignment="1" applyProtection="1">
      <alignment horizontal="right" vertical="center" wrapText="1" readingOrder="1"/>
      <protection locked="0"/>
    </xf>
    <xf numFmtId="4" fontId="3" fillId="2" borderId="0" xfId="3" applyNumberFormat="1" applyFill="1" applyAlignment="1">
      <alignment vertical="center"/>
    </xf>
    <xf numFmtId="0" fontId="3" fillId="2" borderId="0" xfId="3" applyFill="1" applyAlignment="1">
      <alignment horizontal="center" vertical="center"/>
    </xf>
    <xf numFmtId="9" fontId="4" fillId="8" borderId="3" xfId="2" applyFont="1" applyFill="1" applyBorder="1" applyAlignment="1" applyProtection="1">
      <alignment horizontal="center" vertical="center" wrapText="1" readingOrder="1"/>
      <protection locked="0"/>
    </xf>
    <xf numFmtId="9" fontId="4" fillId="10" borderId="3" xfId="2" applyFont="1" applyFill="1" applyBorder="1" applyAlignment="1" applyProtection="1">
      <alignment horizontal="center" vertical="center" wrapText="1" readingOrder="1"/>
      <protection locked="0"/>
    </xf>
    <xf numFmtId="9" fontId="4" fillId="6" borderId="3" xfId="2" applyFont="1" applyFill="1" applyBorder="1" applyAlignment="1" applyProtection="1">
      <alignment horizontal="center" vertical="center" wrapText="1" readingOrder="1"/>
      <protection locked="0"/>
    </xf>
    <xf numFmtId="9" fontId="3" fillId="6" borderId="3" xfId="2" applyFont="1" applyFill="1" applyBorder="1" applyAlignment="1" applyProtection="1">
      <alignment horizontal="center" vertical="center" wrapText="1" readingOrder="1"/>
      <protection locked="0"/>
    </xf>
    <xf numFmtId="9" fontId="4" fillId="9" borderId="3" xfId="2" applyFont="1" applyFill="1" applyBorder="1" applyAlignment="1">
      <alignment horizontal="center" vertical="center"/>
    </xf>
    <xf numFmtId="9" fontId="4" fillId="3" borderId="3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9" fontId="3" fillId="2" borderId="3" xfId="2" applyFont="1" applyFill="1" applyBorder="1" applyAlignment="1">
      <alignment horizontal="center" vertical="center"/>
    </xf>
    <xf numFmtId="0" fontId="4" fillId="10" borderId="3" xfId="3" applyFont="1" applyFill="1" applyBorder="1" applyAlignment="1" applyProtection="1">
      <alignment horizontal="left" vertical="center" wrapText="1" readingOrder="1"/>
      <protection locked="0"/>
    </xf>
    <xf numFmtId="0" fontId="4" fillId="6" borderId="3" xfId="3" applyFont="1" applyFill="1" applyBorder="1" applyAlignment="1" applyProtection="1">
      <alignment horizontal="left" vertical="center" wrapText="1" readingOrder="1"/>
      <protection locked="0"/>
    </xf>
    <xf numFmtId="0" fontId="3" fillId="6" borderId="3" xfId="3" applyFill="1" applyBorder="1" applyAlignment="1" applyProtection="1">
      <alignment horizontal="left" vertical="center" wrapText="1" readingOrder="1"/>
      <protection locked="0"/>
    </xf>
    <xf numFmtId="0" fontId="10" fillId="11" borderId="3" xfId="3" applyFont="1" applyFill="1" applyBorder="1" applyAlignment="1" applyProtection="1">
      <alignment vertical="center" wrapText="1" readingOrder="1"/>
      <protection locked="0"/>
    </xf>
    <xf numFmtId="164" fontId="10" fillId="11" borderId="3" xfId="3" applyNumberFormat="1" applyFont="1" applyFill="1" applyBorder="1" applyAlignment="1" applyProtection="1">
      <alignment horizontal="right" vertical="center" wrapText="1" readingOrder="1"/>
      <protection locked="0"/>
    </xf>
    <xf numFmtId="9" fontId="10" fillId="12" borderId="3" xfId="2" applyFont="1" applyFill="1" applyBorder="1" applyAlignment="1">
      <alignment horizontal="center" vertical="center"/>
    </xf>
    <xf numFmtId="9" fontId="10" fillId="11" borderId="3" xfId="2" applyFont="1" applyFill="1" applyBorder="1" applyAlignment="1" applyProtection="1">
      <alignment horizontal="center" vertical="center" wrapText="1" readingOrder="1"/>
      <protection locked="0"/>
    </xf>
    <xf numFmtId="4" fontId="12" fillId="2" borderId="0" xfId="3" applyNumberFormat="1" applyFont="1" applyFill="1" applyAlignment="1">
      <alignment vertical="center"/>
    </xf>
    <xf numFmtId="0" fontId="3" fillId="0" borderId="0" xfId="3" applyAlignment="1">
      <alignment vertical="center"/>
    </xf>
    <xf numFmtId="0" fontId="13" fillId="11" borderId="3" xfId="3" applyFont="1" applyFill="1" applyBorder="1" applyAlignment="1" applyProtection="1">
      <alignment vertical="center" wrapText="1" readingOrder="1"/>
      <protection locked="0"/>
    </xf>
    <xf numFmtId="0" fontId="13" fillId="12" borderId="3" xfId="3" applyFont="1" applyFill="1" applyBorder="1" applyAlignment="1">
      <alignment vertical="center"/>
    </xf>
    <xf numFmtId="4" fontId="13" fillId="12" borderId="3" xfId="3" applyNumberFormat="1" applyFont="1" applyFill="1" applyBorder="1" applyAlignment="1">
      <alignment vertical="center"/>
    </xf>
    <xf numFmtId="9" fontId="13" fillId="12" borderId="3" xfId="2" applyFont="1" applyFill="1" applyBorder="1" applyAlignment="1">
      <alignment horizontal="center" vertical="center"/>
    </xf>
    <xf numFmtId="0" fontId="11" fillId="13" borderId="3" xfId="3" applyFont="1" applyFill="1" applyBorder="1" applyAlignment="1" applyProtection="1">
      <alignment vertical="center" wrapText="1" readingOrder="1"/>
      <protection locked="0"/>
    </xf>
    <xf numFmtId="4" fontId="3" fillId="2" borderId="3" xfId="3" applyNumberFormat="1" applyFill="1" applyBorder="1" applyAlignment="1">
      <alignment vertical="center"/>
    </xf>
    <xf numFmtId="0" fontId="11" fillId="14" borderId="3" xfId="3" applyFont="1" applyFill="1" applyBorder="1" applyAlignment="1" applyProtection="1">
      <alignment vertical="center" wrapText="1" readingOrder="1"/>
      <protection locked="0"/>
    </xf>
    <xf numFmtId="4" fontId="3" fillId="3" borderId="3" xfId="3" applyNumberFormat="1" applyFill="1" applyBorder="1" applyAlignment="1">
      <alignment vertical="center"/>
    </xf>
    <xf numFmtId="9" fontId="3" fillId="3" borderId="3" xfId="2" applyFont="1" applyFill="1" applyBorder="1" applyAlignment="1">
      <alignment horizontal="center" vertical="center"/>
    </xf>
    <xf numFmtId="0" fontId="14" fillId="2" borderId="0" xfId="3" applyFont="1" applyFill="1" applyAlignment="1" applyProtection="1">
      <alignment vertical="center" readingOrder="1"/>
      <protection locked="0"/>
    </xf>
    <xf numFmtId="0" fontId="14" fillId="2" borderId="0" xfId="3" applyFont="1" applyFill="1" applyAlignment="1" applyProtection="1">
      <alignment horizontal="left" vertical="center" readingOrder="1"/>
      <protection locked="0"/>
    </xf>
    <xf numFmtId="0" fontId="3" fillId="0" borderId="0" xfId="4" applyFont="1" applyAlignment="1">
      <alignment vertical="center"/>
    </xf>
    <xf numFmtId="0" fontId="3" fillId="0" borderId="3" xfId="4" applyFont="1" applyBorder="1" applyAlignment="1" applyProtection="1">
      <alignment vertical="center" wrapText="1" readingOrder="1"/>
      <protection locked="0"/>
    </xf>
    <xf numFmtId="164" fontId="3" fillId="0" borderId="3" xfId="4" applyNumberFormat="1" applyFont="1" applyBorder="1" applyAlignment="1" applyProtection="1">
      <alignment horizontal="right" vertical="center" wrapText="1" readingOrder="1"/>
      <protection locked="0"/>
    </xf>
    <xf numFmtId="164" fontId="3" fillId="0" borderId="3" xfId="4" applyNumberFormat="1" applyFont="1" applyBorder="1" applyAlignment="1" applyProtection="1">
      <alignment vertical="center" wrapText="1" readingOrder="1"/>
      <protection locked="0"/>
    </xf>
    <xf numFmtId="0" fontId="10" fillId="12" borderId="3" xfId="4" applyFont="1" applyFill="1" applyBorder="1" applyAlignment="1" applyProtection="1">
      <alignment vertical="center" wrapText="1" readingOrder="1"/>
      <protection locked="0"/>
    </xf>
    <xf numFmtId="0" fontId="4" fillId="0" borderId="3" xfId="4" applyFont="1" applyBorder="1" applyAlignment="1" applyProtection="1">
      <alignment vertical="center" wrapText="1" readingOrder="1"/>
      <protection locked="0"/>
    </xf>
    <xf numFmtId="164" fontId="4" fillId="0" borderId="3" xfId="4" applyNumberFormat="1" applyFont="1" applyBorder="1" applyAlignment="1" applyProtection="1">
      <alignment horizontal="right" vertical="center" wrapText="1" readingOrder="1"/>
      <protection locked="0"/>
    </xf>
    <xf numFmtId="164" fontId="4" fillId="0" borderId="3" xfId="4" applyNumberFormat="1" applyFont="1" applyBorder="1" applyAlignment="1" applyProtection="1">
      <alignment vertical="center" wrapText="1" readingOrder="1"/>
      <protection locked="0"/>
    </xf>
    <xf numFmtId="0" fontId="4" fillId="15" borderId="3" xfId="4" applyFont="1" applyFill="1" applyBorder="1" applyAlignment="1" applyProtection="1">
      <alignment vertical="center" wrapText="1" readingOrder="1"/>
      <protection locked="0"/>
    </xf>
    <xf numFmtId="0" fontId="4" fillId="16" borderId="3" xfId="4" applyFont="1" applyFill="1" applyBorder="1" applyAlignment="1" applyProtection="1">
      <alignment vertical="center" wrapText="1" readingOrder="1"/>
      <protection locked="0"/>
    </xf>
    <xf numFmtId="0" fontId="4" fillId="17" borderId="3" xfId="4" applyFont="1" applyFill="1" applyBorder="1" applyAlignment="1" applyProtection="1">
      <alignment vertical="center" wrapText="1" readingOrder="1"/>
      <protection locked="0"/>
    </xf>
    <xf numFmtId="0" fontId="4" fillId="9" borderId="3" xfId="4" applyFont="1" applyFill="1" applyBorder="1" applyAlignment="1" applyProtection="1">
      <alignment vertical="center" wrapText="1" readingOrder="1"/>
      <protection locked="0"/>
    </xf>
    <xf numFmtId="0" fontId="4" fillId="18" borderId="3" xfId="4" applyFont="1" applyFill="1" applyBorder="1" applyAlignment="1" applyProtection="1">
      <alignment vertical="center" wrapText="1" readingOrder="1"/>
      <protection locked="0"/>
    </xf>
    <xf numFmtId="0" fontId="4" fillId="4" borderId="3" xfId="4" applyFont="1" applyFill="1" applyBorder="1" applyAlignment="1" applyProtection="1">
      <alignment vertical="center" wrapText="1" readingOrder="1"/>
      <protection locked="0"/>
    </xf>
    <xf numFmtId="164" fontId="4" fillId="4" borderId="3" xfId="4" applyNumberFormat="1" applyFont="1" applyFill="1" applyBorder="1" applyAlignment="1" applyProtection="1">
      <alignment horizontal="right" vertical="center" wrapText="1" readingOrder="1"/>
      <protection locked="0"/>
    </xf>
    <xf numFmtId="164" fontId="4" fillId="4" borderId="3" xfId="4" applyNumberFormat="1" applyFont="1" applyFill="1" applyBorder="1" applyAlignment="1" applyProtection="1">
      <alignment vertical="center" wrapText="1" readingOrder="1"/>
      <protection locked="0"/>
    </xf>
    <xf numFmtId="0" fontId="4" fillId="0" borderId="0" xfId="4" applyFont="1" applyAlignment="1">
      <alignment vertical="center"/>
    </xf>
    <xf numFmtId="9" fontId="4" fillId="15" borderId="3" xfId="2" applyFont="1" applyFill="1" applyBorder="1" applyAlignment="1">
      <alignment horizontal="center" vertical="center"/>
    </xf>
    <xf numFmtId="9" fontId="4" fillId="16" borderId="3" xfId="2" applyFont="1" applyFill="1" applyBorder="1" applyAlignment="1">
      <alignment horizontal="center" vertical="center"/>
    </xf>
    <xf numFmtId="9" fontId="4" fillId="17" borderId="3" xfId="2" applyFont="1" applyFill="1" applyBorder="1" applyAlignment="1">
      <alignment horizontal="center" vertical="center"/>
    </xf>
    <xf numFmtId="9" fontId="4" fillId="18" borderId="3" xfId="2" applyFont="1" applyFill="1" applyBorder="1" applyAlignment="1">
      <alignment horizontal="center" vertical="center"/>
    </xf>
    <xf numFmtId="9" fontId="4" fillId="4" borderId="3" xfId="2" applyFont="1" applyFill="1" applyBorder="1" applyAlignment="1">
      <alignment horizontal="center" vertical="center"/>
    </xf>
    <xf numFmtId="9" fontId="4" fillId="0" borderId="3" xfId="2" applyFont="1" applyFill="1" applyBorder="1" applyAlignment="1">
      <alignment horizontal="center" vertical="center"/>
    </xf>
    <xf numFmtId="9" fontId="3" fillId="0" borderId="3" xfId="2" applyFont="1" applyFill="1" applyBorder="1" applyAlignment="1">
      <alignment horizontal="center" vertical="center"/>
    </xf>
    <xf numFmtId="4" fontId="10" fillId="12" borderId="3" xfId="4" applyNumberFormat="1" applyFont="1" applyFill="1" applyBorder="1" applyAlignment="1" applyProtection="1">
      <alignment vertical="center" wrapText="1" readingOrder="1"/>
      <protection locked="0"/>
    </xf>
    <xf numFmtId="4" fontId="4" fillId="15" borderId="3" xfId="4" applyNumberFormat="1" applyFont="1" applyFill="1" applyBorder="1" applyAlignment="1" applyProtection="1">
      <alignment vertical="center" wrapText="1" readingOrder="1"/>
      <protection locked="0"/>
    </xf>
    <xf numFmtId="4" fontId="4" fillId="16" borderId="3" xfId="4" applyNumberFormat="1" applyFont="1" applyFill="1" applyBorder="1" applyAlignment="1" applyProtection="1">
      <alignment vertical="center" wrapText="1" readingOrder="1"/>
      <protection locked="0"/>
    </xf>
    <xf numFmtId="4" fontId="4" fillId="17" borderId="3" xfId="4" applyNumberFormat="1" applyFont="1" applyFill="1" applyBorder="1" applyAlignment="1" applyProtection="1">
      <alignment vertical="center" wrapText="1" readingOrder="1"/>
      <protection locked="0"/>
    </xf>
    <xf numFmtId="4" fontId="4" fillId="9" borderId="3" xfId="4" applyNumberFormat="1" applyFont="1" applyFill="1" applyBorder="1" applyAlignment="1" applyProtection="1">
      <alignment vertical="center" wrapText="1" readingOrder="1"/>
      <protection locked="0"/>
    </xf>
    <xf numFmtId="4" fontId="4" fillId="18" borderId="3" xfId="4" applyNumberFormat="1" applyFont="1" applyFill="1" applyBorder="1" applyAlignment="1" applyProtection="1">
      <alignment vertical="center" wrapText="1" readingOrder="1"/>
      <protection locked="0"/>
    </xf>
    <xf numFmtId="4" fontId="4" fillId="4" borderId="3" xfId="4" applyNumberFormat="1" applyFont="1" applyFill="1" applyBorder="1" applyAlignment="1" applyProtection="1">
      <alignment vertical="center" wrapText="1" readingOrder="1"/>
      <protection locked="0"/>
    </xf>
    <xf numFmtId="4" fontId="4" fillId="0" borderId="3" xfId="4" applyNumberFormat="1" applyFont="1" applyBorder="1" applyAlignment="1" applyProtection="1">
      <alignment vertical="center" wrapText="1" readingOrder="1"/>
      <protection locked="0"/>
    </xf>
    <xf numFmtId="4" fontId="3" fillId="0" borderId="3" xfId="4" applyNumberFormat="1" applyFont="1" applyBorder="1" applyAlignment="1" applyProtection="1">
      <alignment vertical="center" wrapText="1" readingOrder="1"/>
      <protection locked="0"/>
    </xf>
    <xf numFmtId="4" fontId="3" fillId="0" borderId="0" xfId="4" applyNumberFormat="1" applyFont="1" applyAlignment="1">
      <alignment vertical="center"/>
    </xf>
    <xf numFmtId="165" fontId="3" fillId="0" borderId="0" xfId="4" applyNumberFormat="1" applyFont="1" applyAlignment="1">
      <alignment vertical="center"/>
    </xf>
    <xf numFmtId="9" fontId="4" fillId="4" borderId="3" xfId="2" applyFont="1" applyFill="1" applyBorder="1" applyAlignment="1">
      <alignment horizontal="right" vertical="center" wrapText="1"/>
    </xf>
    <xf numFmtId="0" fontId="3" fillId="6" borderId="3" xfId="3" applyFill="1" applyBorder="1" applyAlignment="1" applyProtection="1">
      <alignment horizontal="center" vertical="center" wrapText="1" readingOrder="1"/>
      <protection locked="0"/>
    </xf>
    <xf numFmtId="0" fontId="3" fillId="2" borderId="0" xfId="3" applyFill="1" applyAlignment="1">
      <alignment horizontal="right" vertical="center"/>
    </xf>
    <xf numFmtId="165" fontId="3" fillId="2" borderId="0" xfId="3" applyNumberFormat="1" applyFill="1" applyAlignment="1">
      <alignment vertical="center"/>
    </xf>
    <xf numFmtId="4" fontId="9" fillId="0" borderId="0" xfId="0" applyNumberFormat="1" applyFont="1" applyAlignment="1">
      <alignment vertical="center"/>
    </xf>
    <xf numFmtId="4" fontId="1" fillId="0" borderId="3" xfId="0" applyNumberFormat="1" applyFont="1" applyBorder="1" applyAlignment="1">
      <alignment horizontal="right" vertical="center"/>
    </xf>
    <xf numFmtId="9" fontId="1" fillId="0" borderId="3" xfId="2" applyFont="1" applyBorder="1" applyAlignment="1">
      <alignment horizontal="center" vertical="center"/>
    </xf>
    <xf numFmtId="9" fontId="1" fillId="0" borderId="3" xfId="2" applyFont="1" applyBorder="1" applyAlignment="1">
      <alignment horizontal="center" vertical="center" wrapText="1"/>
    </xf>
    <xf numFmtId="9" fontId="9" fillId="0" borderId="3" xfId="2" applyFont="1" applyBorder="1" applyAlignment="1">
      <alignment horizontal="center" vertical="center"/>
    </xf>
    <xf numFmtId="4" fontId="9" fillId="0" borderId="3" xfId="0" applyNumberFormat="1" applyFont="1" applyBorder="1" applyAlignment="1">
      <alignment vertical="center"/>
    </xf>
    <xf numFmtId="165" fontId="4" fillId="2" borderId="0" xfId="3" applyNumberFormat="1" applyFont="1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quotePrefix="1" applyFont="1" applyBorder="1" applyAlignment="1">
      <alignment horizontal="left" vertical="center"/>
    </xf>
    <xf numFmtId="0" fontId="3" fillId="0" borderId="1" xfId="0" quotePrefix="1" applyFont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center" vertical="center"/>
    </xf>
    <xf numFmtId="0" fontId="2" fillId="5" borderId="2" xfId="0" quotePrefix="1" applyFont="1" applyFill="1" applyBorder="1" applyAlignment="1">
      <alignment horizontal="center" vertical="center"/>
    </xf>
    <xf numFmtId="0" fontId="2" fillId="5" borderId="4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4" fillId="7" borderId="3" xfId="3" applyFont="1" applyFill="1" applyBorder="1" applyAlignment="1" applyProtection="1">
      <alignment horizontal="center" vertical="center" wrapText="1" readingOrder="1"/>
      <protection locked="0"/>
    </xf>
    <xf numFmtId="0" fontId="4" fillId="7" borderId="1" xfId="3" applyFont="1" applyFill="1" applyBorder="1" applyAlignment="1" applyProtection="1">
      <alignment horizontal="center" vertical="center" wrapText="1" readingOrder="1"/>
      <protection locked="0"/>
    </xf>
    <xf numFmtId="0" fontId="4" fillId="7" borderId="4" xfId="3" applyFont="1" applyFill="1" applyBorder="1" applyAlignment="1" applyProtection="1">
      <alignment horizontal="center" vertical="center" wrapText="1" readingOrder="1"/>
      <protection locked="0"/>
    </xf>
  </cellXfs>
  <cellStyles count="5">
    <cellStyle name="Normal" xfId="0" builtinId="0"/>
    <cellStyle name="Normal 2" xfId="3" xr:uid="{8F1C65E7-32A6-4524-A1FE-F24A93204EB7}"/>
    <cellStyle name="Normal 3" xfId="4" xr:uid="{1D0A0BB8-DB01-4D4A-A0F6-64AA6392FC72}"/>
    <cellStyle name="Normalno 2" xfId="1" xr:uid="{00000000-0005-0000-0000-000001000000}"/>
    <cellStyle name="Percent" xfId="2" builtinId="5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N44"/>
  <sheetViews>
    <sheetView showGridLines="0" tabSelected="1" zoomScaleNormal="100" workbookViewId="0">
      <selection activeCell="G8" sqref="G8"/>
    </sheetView>
  </sheetViews>
  <sheetFormatPr defaultRowHeight="12.75" x14ac:dyDescent="0.25"/>
  <cols>
    <col min="1" max="4" width="9.140625" style="7"/>
    <col min="5" max="5" width="16.28515625" style="7" customWidth="1"/>
    <col min="6" max="9" width="14.7109375" style="7" customWidth="1"/>
    <col min="10" max="11" width="9" style="7" customWidth="1"/>
    <col min="12" max="12" width="9.140625" style="7"/>
    <col min="13" max="13" width="13.5703125" style="7" customWidth="1"/>
    <col min="14" max="16384" width="9.140625" style="7"/>
  </cols>
  <sheetData>
    <row r="1" spans="1:14" ht="32.25" customHeight="1" x14ac:dyDescent="0.25">
      <c r="A1" s="132" t="s">
        <v>47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</row>
    <row r="2" spans="1:14" ht="15.7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4" ht="18" customHeight="1" x14ac:dyDescent="0.25">
      <c r="A3" s="8"/>
      <c r="B3" s="8"/>
      <c r="C3" s="8"/>
      <c r="D3" s="8"/>
      <c r="E3" s="9"/>
      <c r="F3" s="9"/>
      <c r="G3" s="4" t="s">
        <v>46</v>
      </c>
      <c r="H3" s="6"/>
      <c r="I3" s="6"/>
      <c r="J3" s="6"/>
    </row>
    <row r="4" spans="1:14" ht="15.75" customHeight="1" x14ac:dyDescent="0.25">
      <c r="B4" s="10"/>
      <c r="C4" s="10"/>
      <c r="D4" s="10"/>
      <c r="E4" s="10"/>
      <c r="F4" s="10"/>
      <c r="G4" s="10"/>
      <c r="H4" s="10"/>
      <c r="I4" s="1"/>
      <c r="J4" s="1"/>
    </row>
    <row r="5" spans="1:14" x14ac:dyDescent="0.25">
      <c r="A5" s="6"/>
      <c r="B5" s="6"/>
      <c r="C5" s="6"/>
      <c r="D5" s="6"/>
      <c r="E5" s="6"/>
      <c r="F5" s="6"/>
      <c r="G5" s="6" t="s">
        <v>8</v>
      </c>
      <c r="H5" s="6"/>
      <c r="I5" s="1"/>
      <c r="J5" s="1"/>
    </row>
    <row r="6" spans="1:14" ht="14.25" customHeight="1" x14ac:dyDescent="0.25">
      <c r="A6" s="132" t="s">
        <v>10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</row>
    <row r="7" spans="1:14" x14ac:dyDescent="0.25">
      <c r="A7" s="11"/>
      <c r="B7" s="1"/>
      <c r="C7" s="1"/>
      <c r="D7" s="1"/>
      <c r="E7" s="12"/>
      <c r="F7" s="13"/>
      <c r="G7" s="13"/>
      <c r="H7" s="13"/>
      <c r="I7" s="13"/>
      <c r="K7" s="5" t="s">
        <v>15</v>
      </c>
    </row>
    <row r="8" spans="1:14" ht="25.5" x14ac:dyDescent="0.25">
      <c r="A8" s="143" t="s">
        <v>38</v>
      </c>
      <c r="B8" s="144"/>
      <c r="C8" s="144"/>
      <c r="D8" s="144"/>
      <c r="E8" s="145"/>
      <c r="F8" s="14" t="s">
        <v>42</v>
      </c>
      <c r="G8" s="14" t="s">
        <v>43</v>
      </c>
      <c r="H8" s="14" t="s">
        <v>44</v>
      </c>
      <c r="I8" s="14" t="s">
        <v>45</v>
      </c>
      <c r="J8" s="14" t="s">
        <v>39</v>
      </c>
      <c r="K8" s="14" t="s">
        <v>39</v>
      </c>
    </row>
    <row r="9" spans="1:14" ht="15" customHeight="1" x14ac:dyDescent="0.25">
      <c r="A9" s="143">
        <v>1</v>
      </c>
      <c r="B9" s="144"/>
      <c r="C9" s="144"/>
      <c r="D9" s="144"/>
      <c r="E9" s="145"/>
      <c r="F9" s="14">
        <v>2</v>
      </c>
      <c r="G9" s="14">
        <v>3</v>
      </c>
      <c r="H9" s="14">
        <v>4</v>
      </c>
      <c r="I9" s="14">
        <v>5</v>
      </c>
      <c r="J9" s="14" t="s">
        <v>48</v>
      </c>
      <c r="K9" s="15" t="s">
        <v>49</v>
      </c>
    </row>
    <row r="10" spans="1:14" ht="15" customHeight="1" x14ac:dyDescent="0.25">
      <c r="A10" s="135" t="s">
        <v>0</v>
      </c>
      <c r="B10" s="136"/>
      <c r="C10" s="136"/>
      <c r="D10" s="136"/>
      <c r="E10" s="137"/>
      <c r="F10" s="16">
        <f>SUM(F11:F12)</f>
        <v>2244884.61</v>
      </c>
      <c r="G10" s="16">
        <f>SUM(G11:G12)</f>
        <v>5393800</v>
      </c>
      <c r="H10" s="16">
        <f>SUM(H11:H12)</f>
        <v>5715500</v>
      </c>
      <c r="I10" s="16">
        <f t="shared" ref="I10" si="0">I11+I12</f>
        <v>2504711.2799999998</v>
      </c>
      <c r="J10" s="40">
        <f>I10/F10</f>
        <v>1.115741659434335</v>
      </c>
      <c r="K10" s="40">
        <f>I10/G10</f>
        <v>0.46436858615447363</v>
      </c>
      <c r="M10" s="125"/>
    </row>
    <row r="11" spans="1:14" ht="15" customHeight="1" x14ac:dyDescent="0.25">
      <c r="A11" s="138" t="s">
        <v>17</v>
      </c>
      <c r="B11" s="139"/>
      <c r="C11" s="139"/>
      <c r="D11" s="139"/>
      <c r="E11" s="134"/>
      <c r="F11" s="126">
        <v>2244884.61</v>
      </c>
      <c r="G11" s="126">
        <v>5393800</v>
      </c>
      <c r="H11" s="126">
        <v>5715500</v>
      </c>
      <c r="I11" s="126">
        <f>2504711.28</f>
        <v>2504711.2799999998</v>
      </c>
      <c r="J11" s="127">
        <f>I11/F11</f>
        <v>1.115741659434335</v>
      </c>
      <c r="K11" s="127">
        <f>I11/G11</f>
        <v>0.46436858615447363</v>
      </c>
      <c r="M11" s="125"/>
    </row>
    <row r="12" spans="1:14" ht="15" customHeight="1" x14ac:dyDescent="0.25">
      <c r="A12" s="140" t="s">
        <v>18</v>
      </c>
      <c r="B12" s="134"/>
      <c r="C12" s="134"/>
      <c r="D12" s="134"/>
      <c r="E12" s="134"/>
      <c r="F12" s="126">
        <v>0</v>
      </c>
      <c r="G12" s="126">
        <v>0</v>
      </c>
      <c r="H12" s="126">
        <v>0</v>
      </c>
      <c r="I12" s="126">
        <v>0</v>
      </c>
      <c r="J12" s="127"/>
      <c r="K12" s="127"/>
      <c r="M12" s="125"/>
    </row>
    <row r="13" spans="1:14" ht="15" customHeight="1" x14ac:dyDescent="0.25">
      <c r="A13" s="2" t="s">
        <v>1</v>
      </c>
      <c r="B13" s="3"/>
      <c r="C13" s="3"/>
      <c r="D13" s="3"/>
      <c r="E13" s="3"/>
      <c r="F13" s="16">
        <f>SUM(F14:F15)</f>
        <v>2029397.36</v>
      </c>
      <c r="G13" s="16">
        <f>SUM(G14:G15)</f>
        <v>5343800</v>
      </c>
      <c r="H13" s="16">
        <f>SUM(H14:H15)</f>
        <v>5665500</v>
      </c>
      <c r="I13" s="16">
        <f t="shared" ref="I13" si="1">I14+I15</f>
        <v>2483070.12</v>
      </c>
      <c r="J13" s="40">
        <f>I13/F13</f>
        <v>1.2235504829867325</v>
      </c>
      <c r="K13" s="41">
        <f t="shared" ref="K13:K16" si="2">I13/G13</f>
        <v>0.4646637449006325</v>
      </c>
      <c r="M13" s="125"/>
    </row>
    <row r="14" spans="1:14" ht="15" customHeight="1" x14ac:dyDescent="0.25">
      <c r="A14" s="141" t="s">
        <v>19</v>
      </c>
      <c r="B14" s="139"/>
      <c r="C14" s="139"/>
      <c r="D14" s="139"/>
      <c r="E14" s="139"/>
      <c r="F14" s="126">
        <v>2005086.8</v>
      </c>
      <c r="G14" s="126">
        <v>4989200</v>
      </c>
      <c r="H14" s="126">
        <v>5202100</v>
      </c>
      <c r="I14" s="130">
        <v>2293353.36</v>
      </c>
      <c r="J14" s="128">
        <f>I14/F14</f>
        <v>1.1437676214316506</v>
      </c>
      <c r="K14" s="129">
        <f t="shared" si="2"/>
        <v>0.45966354525775671</v>
      </c>
      <c r="M14" s="125"/>
      <c r="N14" s="125"/>
    </row>
    <row r="15" spans="1:14" ht="15" customHeight="1" x14ac:dyDescent="0.25">
      <c r="A15" s="140" t="s">
        <v>20</v>
      </c>
      <c r="B15" s="134"/>
      <c r="C15" s="134"/>
      <c r="D15" s="134"/>
      <c r="E15" s="134"/>
      <c r="F15" s="126">
        <v>24310.560000000001</v>
      </c>
      <c r="G15" s="126">
        <v>354600</v>
      </c>
      <c r="H15" s="126">
        <v>463400</v>
      </c>
      <c r="I15" s="130">
        <v>189716.76</v>
      </c>
      <c r="J15" s="128">
        <f>I15/F15</f>
        <v>7.8038827571228309</v>
      </c>
      <c r="K15" s="129">
        <f t="shared" si="2"/>
        <v>0.53501624365482237</v>
      </c>
      <c r="M15" s="125"/>
      <c r="N15" s="125"/>
    </row>
    <row r="16" spans="1:14" ht="15" customHeight="1" x14ac:dyDescent="0.25">
      <c r="A16" s="142" t="s">
        <v>27</v>
      </c>
      <c r="B16" s="136"/>
      <c r="C16" s="136"/>
      <c r="D16" s="136"/>
      <c r="E16" s="136"/>
      <c r="F16" s="16">
        <f t="shared" ref="F16:G16" si="3">F10-F13</f>
        <v>215487.24999999977</v>
      </c>
      <c r="G16" s="16">
        <f t="shared" si="3"/>
        <v>50000</v>
      </c>
      <c r="H16" s="16">
        <f>H10-H13</f>
        <v>50000</v>
      </c>
      <c r="I16" s="16">
        <f t="shared" ref="I16" si="4">I10-I13</f>
        <v>21641.159999999683</v>
      </c>
      <c r="J16" s="40">
        <f>I16/F16</f>
        <v>0.10042895809380697</v>
      </c>
      <c r="K16" s="41">
        <f t="shared" si="2"/>
        <v>0.43282319999999369</v>
      </c>
      <c r="M16" s="125"/>
    </row>
    <row r="17" spans="1:11" x14ac:dyDescent="0.25">
      <c r="A17" s="6"/>
      <c r="B17" s="20"/>
      <c r="C17" s="20"/>
      <c r="D17" s="20"/>
      <c r="E17" s="20"/>
      <c r="F17" s="20"/>
      <c r="G17" s="20"/>
      <c r="H17" s="21"/>
      <c r="I17" s="39"/>
      <c r="J17" s="21"/>
    </row>
    <row r="18" spans="1:11" ht="14.25" customHeight="1" x14ac:dyDescent="0.25">
      <c r="A18" s="132" t="s">
        <v>11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</row>
    <row r="19" spans="1:11" x14ac:dyDescent="0.25">
      <c r="A19" s="6"/>
      <c r="B19" s="20"/>
      <c r="C19" s="20"/>
      <c r="D19" s="20"/>
      <c r="E19" s="20"/>
      <c r="F19" s="20"/>
      <c r="G19" s="20"/>
      <c r="H19" s="21"/>
      <c r="I19" s="21"/>
      <c r="J19" s="21"/>
    </row>
    <row r="20" spans="1:11" ht="25.5" x14ac:dyDescent="0.25">
      <c r="A20" s="143" t="s">
        <v>38</v>
      </c>
      <c r="B20" s="144"/>
      <c r="C20" s="144"/>
      <c r="D20" s="144"/>
      <c r="E20" s="145"/>
      <c r="F20" s="14" t="s">
        <v>42</v>
      </c>
      <c r="G20" s="14" t="s">
        <v>43</v>
      </c>
      <c r="H20" s="14" t="s">
        <v>44</v>
      </c>
      <c r="I20" s="14" t="s">
        <v>45</v>
      </c>
      <c r="J20" s="14" t="s">
        <v>39</v>
      </c>
      <c r="K20" s="14" t="s">
        <v>39</v>
      </c>
    </row>
    <row r="21" spans="1:11" ht="15" customHeight="1" x14ac:dyDescent="0.25">
      <c r="A21" s="143"/>
      <c r="B21" s="144"/>
      <c r="C21" s="144">
        <v>1</v>
      </c>
      <c r="D21" s="144"/>
      <c r="E21" s="145"/>
      <c r="F21" s="14">
        <v>2</v>
      </c>
      <c r="G21" s="14">
        <v>3</v>
      </c>
      <c r="H21" s="14">
        <v>4</v>
      </c>
      <c r="I21" s="14">
        <v>5</v>
      </c>
      <c r="J21" s="14" t="s">
        <v>48</v>
      </c>
      <c r="K21" s="15" t="s">
        <v>49</v>
      </c>
    </row>
    <row r="22" spans="1:11" ht="15" customHeight="1" x14ac:dyDescent="0.25">
      <c r="A22" s="133" t="s">
        <v>21</v>
      </c>
      <c r="B22" s="134"/>
      <c r="C22" s="134"/>
      <c r="D22" s="134"/>
      <c r="E22" s="134"/>
      <c r="F22" s="18">
        <v>0</v>
      </c>
      <c r="G22" s="18">
        <v>0</v>
      </c>
      <c r="H22" s="18">
        <v>0</v>
      </c>
      <c r="I22" s="18">
        <v>0</v>
      </c>
      <c r="J22" s="19"/>
      <c r="K22" s="22"/>
    </row>
    <row r="23" spans="1:11" ht="15" customHeight="1" x14ac:dyDescent="0.25">
      <c r="A23" s="133" t="s">
        <v>22</v>
      </c>
      <c r="B23" s="134"/>
      <c r="C23" s="134"/>
      <c r="D23" s="134"/>
      <c r="E23" s="134"/>
      <c r="F23" s="18">
        <v>0</v>
      </c>
      <c r="G23" s="18">
        <v>0</v>
      </c>
      <c r="H23" s="18">
        <v>0</v>
      </c>
      <c r="I23" s="18">
        <v>0</v>
      </c>
      <c r="J23" s="19"/>
      <c r="K23" s="22"/>
    </row>
    <row r="24" spans="1:11" ht="15" customHeight="1" x14ac:dyDescent="0.25">
      <c r="A24" s="142" t="s">
        <v>2</v>
      </c>
      <c r="B24" s="136"/>
      <c r="C24" s="136"/>
      <c r="D24" s="136"/>
      <c r="E24" s="136"/>
      <c r="F24" s="16">
        <f>F22-F23</f>
        <v>0</v>
      </c>
      <c r="G24" s="16">
        <f t="shared" ref="G24:I24" si="5">G22-G23</f>
        <v>0</v>
      </c>
      <c r="H24" s="16">
        <f t="shared" si="5"/>
        <v>0</v>
      </c>
      <c r="I24" s="16">
        <f t="shared" si="5"/>
        <v>0</v>
      </c>
      <c r="J24" s="17"/>
      <c r="K24" s="23"/>
    </row>
    <row r="25" spans="1:11" ht="15" customHeight="1" x14ac:dyDescent="0.25">
      <c r="A25" s="142" t="s">
        <v>28</v>
      </c>
      <c r="B25" s="136"/>
      <c r="C25" s="136"/>
      <c r="D25" s="136"/>
      <c r="E25" s="136"/>
      <c r="F25" s="16">
        <f>F16+F24</f>
        <v>215487.24999999977</v>
      </c>
      <c r="G25" s="16">
        <f t="shared" ref="G25:I25" si="6">G16+G24</f>
        <v>50000</v>
      </c>
      <c r="H25" s="16">
        <f t="shared" si="6"/>
        <v>50000</v>
      </c>
      <c r="I25" s="16">
        <f t="shared" si="6"/>
        <v>21641.159999999683</v>
      </c>
      <c r="J25" s="40">
        <f>I25/F25</f>
        <v>0.10042895809380697</v>
      </c>
      <c r="K25" s="41">
        <f t="shared" ref="K25" si="7">I25/G25</f>
        <v>0.43282319999999369</v>
      </c>
    </row>
    <row r="26" spans="1:11" x14ac:dyDescent="0.25">
      <c r="A26" s="24"/>
      <c r="B26" s="20"/>
      <c r="C26" s="20"/>
      <c r="D26" s="20"/>
      <c r="E26" s="20"/>
      <c r="F26" s="20"/>
      <c r="G26" s="20"/>
      <c r="H26" s="21"/>
      <c r="I26" s="21"/>
      <c r="J26" s="21"/>
    </row>
    <row r="27" spans="1:11" ht="14.25" customHeight="1" x14ac:dyDescent="0.25">
      <c r="A27" s="132" t="s">
        <v>29</v>
      </c>
      <c r="B27" s="132"/>
      <c r="C27" s="132"/>
      <c r="D27" s="132"/>
      <c r="E27" s="132"/>
      <c r="F27" s="132"/>
      <c r="G27" s="132"/>
      <c r="H27" s="132"/>
      <c r="I27" s="132"/>
      <c r="J27" s="132"/>
      <c r="K27" s="132"/>
    </row>
    <row r="28" spans="1:11" x14ac:dyDescent="0.25">
      <c r="A28" s="6"/>
      <c r="B28" s="25"/>
      <c r="C28" s="25"/>
      <c r="D28" s="25"/>
      <c r="E28" s="25"/>
      <c r="F28" s="25"/>
      <c r="G28" s="25"/>
      <c r="H28" s="25"/>
      <c r="I28" s="25"/>
      <c r="J28" s="25"/>
    </row>
    <row r="29" spans="1:11" ht="25.5" x14ac:dyDescent="0.25">
      <c r="A29" s="143" t="s">
        <v>38</v>
      </c>
      <c r="B29" s="144"/>
      <c r="C29" s="144"/>
      <c r="D29" s="144"/>
      <c r="E29" s="145"/>
      <c r="F29" s="14" t="s">
        <v>42</v>
      </c>
      <c r="G29" s="14" t="s">
        <v>43</v>
      </c>
      <c r="H29" s="14" t="s">
        <v>44</v>
      </c>
      <c r="I29" s="14" t="s">
        <v>45</v>
      </c>
      <c r="J29" s="14" t="s">
        <v>39</v>
      </c>
      <c r="K29" s="14" t="s">
        <v>39</v>
      </c>
    </row>
    <row r="30" spans="1:11" ht="15" customHeight="1" x14ac:dyDescent="0.25">
      <c r="A30" s="143"/>
      <c r="B30" s="144"/>
      <c r="C30" s="144">
        <v>1</v>
      </c>
      <c r="D30" s="144"/>
      <c r="E30" s="145"/>
      <c r="F30" s="14">
        <v>2</v>
      </c>
      <c r="G30" s="14">
        <v>3</v>
      </c>
      <c r="H30" s="14">
        <v>4</v>
      </c>
      <c r="I30" s="14">
        <v>5</v>
      </c>
      <c r="J30" s="14" t="s">
        <v>48</v>
      </c>
      <c r="K30" s="15" t="s">
        <v>49</v>
      </c>
    </row>
    <row r="31" spans="1:11" ht="15" customHeight="1" x14ac:dyDescent="0.25">
      <c r="A31" s="146" t="s">
        <v>30</v>
      </c>
      <c r="B31" s="147"/>
      <c r="C31" s="147"/>
      <c r="D31" s="147"/>
      <c r="E31" s="148"/>
      <c r="F31" s="26">
        <f>-18913.69</f>
        <v>-18913.689999999999</v>
      </c>
      <c r="G31" s="26"/>
      <c r="H31" s="26"/>
      <c r="I31" s="26">
        <v>-241961.33</v>
      </c>
      <c r="J31" s="121"/>
      <c r="K31" s="28"/>
    </row>
    <row r="32" spans="1:11" ht="15" customHeight="1" x14ac:dyDescent="0.25">
      <c r="A32" s="142" t="s">
        <v>31</v>
      </c>
      <c r="B32" s="136"/>
      <c r="C32" s="136"/>
      <c r="D32" s="136"/>
      <c r="E32" s="136"/>
      <c r="F32" s="29">
        <f t="shared" ref="F32:I32" si="8">F25+F31</f>
        <v>196573.55999999976</v>
      </c>
      <c r="G32" s="29">
        <f t="shared" si="8"/>
        <v>50000</v>
      </c>
      <c r="H32" s="29">
        <f t="shared" si="8"/>
        <v>50000</v>
      </c>
      <c r="I32" s="29">
        <f t="shared" si="8"/>
        <v>-220320.1700000003</v>
      </c>
      <c r="J32" s="42"/>
      <c r="K32" s="41"/>
    </row>
    <row r="33" spans="1:11" ht="45" hidden="1" customHeight="1" x14ac:dyDescent="0.25">
      <c r="A33" s="135" t="s">
        <v>32</v>
      </c>
      <c r="B33" s="149"/>
      <c r="C33" s="149"/>
      <c r="D33" s="149"/>
      <c r="E33" s="150"/>
      <c r="F33" s="29">
        <f>F16+F24+F31-F32</f>
        <v>0</v>
      </c>
      <c r="G33" s="29">
        <f>G16+G24+G31-G32</f>
        <v>0</v>
      </c>
      <c r="H33" s="29">
        <f t="shared" ref="H33:I33" si="9">H16+H24+H31-H32</f>
        <v>0</v>
      </c>
      <c r="I33" s="29">
        <f t="shared" si="9"/>
        <v>0</v>
      </c>
      <c r="J33" s="30"/>
      <c r="K33" s="23"/>
    </row>
    <row r="34" spans="1:11" x14ac:dyDescent="0.25">
      <c r="A34" s="31"/>
      <c r="B34" s="32"/>
      <c r="C34" s="32"/>
      <c r="D34" s="32"/>
      <c r="E34" s="32"/>
      <c r="F34" s="32"/>
      <c r="G34" s="32"/>
      <c r="H34" s="32"/>
      <c r="I34" s="32"/>
      <c r="J34" s="32"/>
    </row>
    <row r="35" spans="1:11" hidden="1" x14ac:dyDescent="0.25">
      <c r="A35" s="151" t="s">
        <v>26</v>
      </c>
      <c r="B35" s="151"/>
      <c r="C35" s="151"/>
      <c r="D35" s="151"/>
      <c r="E35" s="151"/>
      <c r="F35" s="151"/>
      <c r="G35" s="151"/>
      <c r="H35" s="151"/>
      <c r="I35" s="151"/>
      <c r="J35" s="151"/>
    </row>
    <row r="36" spans="1:11" hidden="1" x14ac:dyDescent="0.25">
      <c r="A36" s="33"/>
      <c r="B36" s="34"/>
      <c r="C36" s="34"/>
      <c r="D36" s="34"/>
      <c r="E36" s="34"/>
      <c r="F36" s="34"/>
      <c r="G36" s="34"/>
      <c r="H36" s="35"/>
      <c r="I36" s="35"/>
      <c r="J36" s="35"/>
    </row>
    <row r="37" spans="1:11" ht="38.25" hidden="1" x14ac:dyDescent="0.25">
      <c r="A37" s="143" t="s">
        <v>38</v>
      </c>
      <c r="B37" s="144"/>
      <c r="C37" s="144"/>
      <c r="D37" s="144"/>
      <c r="E37" s="145"/>
      <c r="F37" s="14" t="s">
        <v>16</v>
      </c>
      <c r="G37" s="14" t="s">
        <v>14</v>
      </c>
      <c r="H37" s="14" t="s">
        <v>23</v>
      </c>
      <c r="I37" s="14" t="s">
        <v>24</v>
      </c>
      <c r="J37" s="14" t="s">
        <v>25</v>
      </c>
      <c r="K37" s="14" t="s">
        <v>39</v>
      </c>
    </row>
    <row r="38" spans="1:11" hidden="1" x14ac:dyDescent="0.25">
      <c r="A38" s="143"/>
      <c r="B38" s="144"/>
      <c r="C38" s="144">
        <v>1</v>
      </c>
      <c r="D38" s="144"/>
      <c r="E38" s="145"/>
      <c r="F38" s="14">
        <v>2</v>
      </c>
      <c r="G38" s="14">
        <v>3</v>
      </c>
      <c r="H38" s="14">
        <v>4</v>
      </c>
      <c r="I38" s="14">
        <v>5</v>
      </c>
      <c r="J38" s="14" t="s">
        <v>40</v>
      </c>
      <c r="K38" s="15" t="s">
        <v>41</v>
      </c>
    </row>
    <row r="39" spans="1:11" hidden="1" x14ac:dyDescent="0.25">
      <c r="A39" s="146" t="s">
        <v>30</v>
      </c>
      <c r="B39" s="147"/>
      <c r="C39" s="147"/>
      <c r="D39" s="147"/>
      <c r="E39" s="148"/>
      <c r="F39" s="36">
        <v>0</v>
      </c>
      <c r="G39" s="36">
        <f>F42</f>
        <v>0</v>
      </c>
      <c r="H39" s="36">
        <f>G42</f>
        <v>0</v>
      </c>
      <c r="I39" s="36">
        <f>H42</f>
        <v>0</v>
      </c>
      <c r="J39" s="27">
        <f>I42</f>
        <v>0</v>
      </c>
      <c r="K39" s="28"/>
    </row>
    <row r="40" spans="1:11" ht="28.5" hidden="1" customHeight="1" x14ac:dyDescent="0.25">
      <c r="A40" s="146" t="s">
        <v>33</v>
      </c>
      <c r="B40" s="147"/>
      <c r="C40" s="147"/>
      <c r="D40" s="147"/>
      <c r="E40" s="148"/>
      <c r="F40" s="36">
        <v>0</v>
      </c>
      <c r="G40" s="36">
        <v>0</v>
      </c>
      <c r="H40" s="36">
        <v>0</v>
      </c>
      <c r="I40" s="36">
        <v>0</v>
      </c>
      <c r="J40" s="27">
        <v>0</v>
      </c>
      <c r="K40" s="28"/>
    </row>
    <row r="41" spans="1:11" hidden="1" x14ac:dyDescent="0.25">
      <c r="A41" s="146" t="s">
        <v>34</v>
      </c>
      <c r="B41" s="152"/>
      <c r="C41" s="152"/>
      <c r="D41" s="152"/>
      <c r="E41" s="153"/>
      <c r="F41" s="36">
        <v>0</v>
      </c>
      <c r="G41" s="36">
        <v>0</v>
      </c>
      <c r="H41" s="36">
        <v>0</v>
      </c>
      <c r="I41" s="36">
        <v>0</v>
      </c>
      <c r="J41" s="27">
        <v>0</v>
      </c>
      <c r="K41" s="28"/>
    </row>
    <row r="42" spans="1:11" ht="15" hidden="1" customHeight="1" x14ac:dyDescent="0.25">
      <c r="A42" s="142" t="s">
        <v>31</v>
      </c>
      <c r="B42" s="136"/>
      <c r="C42" s="136"/>
      <c r="D42" s="136"/>
      <c r="E42" s="136"/>
      <c r="F42" s="37">
        <f>F39-F40+F41</f>
        <v>0</v>
      </c>
      <c r="G42" s="37">
        <f t="shared" ref="G42:J42" si="10">G39-G40+G41</f>
        <v>0</v>
      </c>
      <c r="H42" s="37">
        <f>H39-H40+H41</f>
        <v>0</v>
      </c>
      <c r="I42" s="37">
        <f t="shared" si="10"/>
        <v>0</v>
      </c>
      <c r="J42" s="38">
        <f t="shared" si="10"/>
        <v>0</v>
      </c>
      <c r="K42" s="23"/>
    </row>
    <row r="43" spans="1:11" ht="17.25" hidden="1" customHeight="1" x14ac:dyDescent="0.25"/>
    <row r="44" spans="1:11" ht="9" hidden="1" customHeight="1" x14ac:dyDescent="0.25"/>
  </sheetData>
  <mergeCells count="30">
    <mergeCell ref="A42:E42"/>
    <mergeCell ref="A33:E33"/>
    <mergeCell ref="A35:J35"/>
    <mergeCell ref="A39:E39"/>
    <mergeCell ref="A40:E40"/>
    <mergeCell ref="A41:E41"/>
    <mergeCell ref="A37:E37"/>
    <mergeCell ref="A38:E38"/>
    <mergeCell ref="A24:E24"/>
    <mergeCell ref="A25:E25"/>
    <mergeCell ref="A31:E31"/>
    <mergeCell ref="A32:E32"/>
    <mergeCell ref="A29:E29"/>
    <mergeCell ref="A30:E30"/>
    <mergeCell ref="A1:K1"/>
    <mergeCell ref="A6:K6"/>
    <mergeCell ref="A18:K18"/>
    <mergeCell ref="A27:K27"/>
    <mergeCell ref="A23:E23"/>
    <mergeCell ref="A10:E10"/>
    <mergeCell ref="A11:E11"/>
    <mergeCell ref="A12:E12"/>
    <mergeCell ref="A14:E14"/>
    <mergeCell ref="A15:E15"/>
    <mergeCell ref="A16:E16"/>
    <mergeCell ref="A22:E22"/>
    <mergeCell ref="A9:E9"/>
    <mergeCell ref="A8:E8"/>
    <mergeCell ref="A20:E20"/>
    <mergeCell ref="A21:E21"/>
  </mergeCells>
  <pageMargins left="0.7" right="0.7" top="0.75" bottom="0.75" header="0.3" footer="0.3"/>
  <pageSetup paperSize="9" scale="8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24C53-1641-4147-A3A0-16AEE03AC879}">
  <sheetPr>
    <tabColor rgb="FF92D050"/>
  </sheetPr>
  <dimension ref="A1:I108"/>
  <sheetViews>
    <sheetView showGridLines="0" zoomScaleNormal="100" workbookViewId="0">
      <pane ySplit="5" topLeftCell="A6" activePane="bottomLeft" state="frozen"/>
      <selection pane="bottomLeft" activeCell="F40" sqref="F40"/>
    </sheetView>
  </sheetViews>
  <sheetFormatPr defaultColWidth="15.140625" defaultRowHeight="18" customHeight="1" x14ac:dyDescent="0.25"/>
  <cols>
    <col min="1" max="1" width="15.140625" style="43"/>
    <col min="2" max="2" width="93.7109375" style="43" bestFit="1" customWidth="1"/>
    <col min="3" max="3" width="16.42578125" style="43" customWidth="1"/>
    <col min="4" max="6" width="15.140625" style="43"/>
    <col min="7" max="7" width="11.85546875" style="57" customWidth="1"/>
    <col min="8" max="8" width="12.140625" style="57" customWidth="1"/>
    <col min="9" max="16384" width="15.140625" style="43"/>
  </cols>
  <sheetData>
    <row r="1" spans="1:8" ht="18" customHeight="1" x14ac:dyDescent="0.25">
      <c r="A1" s="44" t="s">
        <v>46</v>
      </c>
    </row>
    <row r="2" spans="1:8" ht="18" customHeight="1" x14ac:dyDescent="0.25">
      <c r="A2" s="44" t="s">
        <v>252</v>
      </c>
    </row>
    <row r="3" spans="1:8" ht="18" customHeight="1" x14ac:dyDescent="0.25">
      <c r="A3" s="85" t="s">
        <v>254</v>
      </c>
      <c r="C3" s="56"/>
      <c r="D3" s="56"/>
      <c r="E3" s="56"/>
      <c r="F3" s="56"/>
    </row>
    <row r="4" spans="1:8" s="51" customFormat="1" ht="25.5" x14ac:dyDescent="0.25">
      <c r="A4" s="154" t="s">
        <v>38</v>
      </c>
      <c r="B4" s="154"/>
      <c r="C4" s="14" t="s">
        <v>42</v>
      </c>
      <c r="D4" s="14" t="s">
        <v>43</v>
      </c>
      <c r="E4" s="14" t="s">
        <v>44</v>
      </c>
      <c r="F4" s="14" t="s">
        <v>45</v>
      </c>
      <c r="G4" s="14" t="s">
        <v>39</v>
      </c>
      <c r="H4" s="14" t="s">
        <v>39</v>
      </c>
    </row>
    <row r="5" spans="1:8" ht="13.5" customHeight="1" x14ac:dyDescent="0.25">
      <c r="A5" s="155">
        <v>1</v>
      </c>
      <c r="B5" s="156"/>
      <c r="C5" s="14">
        <v>2</v>
      </c>
      <c r="D5" s="14">
        <v>3</v>
      </c>
      <c r="E5" s="14">
        <v>4</v>
      </c>
      <c r="F5" s="14">
        <v>5</v>
      </c>
      <c r="G5" s="14" t="s">
        <v>48</v>
      </c>
      <c r="H5" s="15" t="s">
        <v>49</v>
      </c>
    </row>
    <row r="6" spans="1:8" s="50" customFormat="1" ht="18" customHeight="1" x14ac:dyDescent="0.25">
      <c r="A6" s="69"/>
      <c r="B6" s="69" t="s">
        <v>102</v>
      </c>
      <c r="C6" s="70">
        <f>C7</f>
        <v>2244884.61</v>
      </c>
      <c r="D6" s="70">
        <f>D7</f>
        <v>5393800</v>
      </c>
      <c r="E6" s="70">
        <f>E7</f>
        <v>5715500</v>
      </c>
      <c r="F6" s="70">
        <f>F7</f>
        <v>2504711.2799999998</v>
      </c>
      <c r="G6" s="71">
        <f>F6/C6</f>
        <v>1.115741659434335</v>
      </c>
      <c r="H6" s="72">
        <f>F6/D6</f>
        <v>0.46436858615447363</v>
      </c>
    </row>
    <row r="7" spans="1:8" ht="18" customHeight="1" x14ac:dyDescent="0.25">
      <c r="A7" s="52" t="s">
        <v>101</v>
      </c>
      <c r="B7" s="52" t="s">
        <v>3</v>
      </c>
      <c r="C7" s="53">
        <f>C8+C19+C23+C28+C35</f>
        <v>2244884.61</v>
      </c>
      <c r="D7" s="53">
        <f t="shared" ref="D7:F7" si="0">D8+D19+D23+D28+D35</f>
        <v>5393800</v>
      </c>
      <c r="E7" s="53">
        <f t="shared" si="0"/>
        <v>5715500</v>
      </c>
      <c r="F7" s="53">
        <f t="shared" si="0"/>
        <v>2504711.2799999998</v>
      </c>
      <c r="G7" s="62">
        <f t="shared" ref="G7" si="1">F7/C7</f>
        <v>1.115741659434335</v>
      </c>
      <c r="H7" s="58">
        <f t="shared" ref="H7" si="2">F7/D7</f>
        <v>0.46436858615447363</v>
      </c>
    </row>
    <row r="8" spans="1:8" ht="18" customHeight="1" x14ac:dyDescent="0.25">
      <c r="A8" s="54" t="s">
        <v>100</v>
      </c>
      <c r="B8" s="54" t="s">
        <v>12</v>
      </c>
      <c r="C8" s="55">
        <f>C9+C12+C14+C17</f>
        <v>201606.09</v>
      </c>
      <c r="D8" s="55">
        <f>D9+D12+D14+D17</f>
        <v>279000</v>
      </c>
      <c r="E8" s="55">
        <f>E9+E12+E14+E17</f>
        <v>279000</v>
      </c>
      <c r="F8" s="55">
        <f>F9+F12+F14+F17</f>
        <v>80916.38</v>
      </c>
      <c r="G8" s="63">
        <f t="shared" ref="G8:G71" si="3">F8/C8</f>
        <v>0.40135880815901942</v>
      </c>
      <c r="H8" s="59">
        <f t="shared" ref="H8:H71" si="4">F8/D8</f>
        <v>0.29002286738351257</v>
      </c>
    </row>
    <row r="9" spans="1:8" s="50" customFormat="1" ht="18" customHeight="1" x14ac:dyDescent="0.25">
      <c r="A9" s="48" t="s">
        <v>99</v>
      </c>
      <c r="B9" s="48" t="s">
        <v>98</v>
      </c>
      <c r="C9" s="49">
        <f>C10+C11</f>
        <v>116901.12</v>
      </c>
      <c r="D9" s="49">
        <f>D10+D11</f>
        <v>60500</v>
      </c>
      <c r="E9" s="49">
        <f>E10+E11</f>
        <v>60500</v>
      </c>
      <c r="F9" s="49">
        <f>F10+F11</f>
        <v>8825</v>
      </c>
      <c r="G9" s="64">
        <f t="shared" si="3"/>
        <v>7.5491150127560802E-2</v>
      </c>
      <c r="H9" s="60">
        <f t="shared" si="4"/>
        <v>0.14586776859504133</v>
      </c>
    </row>
    <row r="10" spans="1:8" ht="18" customHeight="1" x14ac:dyDescent="0.25">
      <c r="A10" s="45" t="s">
        <v>97</v>
      </c>
      <c r="B10" s="45" t="s">
        <v>96</v>
      </c>
      <c r="C10" s="46">
        <v>4500</v>
      </c>
      <c r="D10" s="46">
        <v>14200</v>
      </c>
      <c r="E10" s="46">
        <v>14200</v>
      </c>
      <c r="F10" s="47">
        <v>0</v>
      </c>
      <c r="G10" s="65">
        <f t="shared" si="3"/>
        <v>0</v>
      </c>
      <c r="H10" s="61">
        <f t="shared" si="4"/>
        <v>0</v>
      </c>
    </row>
    <row r="11" spans="1:8" ht="18" customHeight="1" x14ac:dyDescent="0.25">
      <c r="A11" s="45" t="s">
        <v>95</v>
      </c>
      <c r="B11" s="45" t="s">
        <v>94</v>
      </c>
      <c r="C11" s="46">
        <v>112401.12</v>
      </c>
      <c r="D11" s="46">
        <v>46300</v>
      </c>
      <c r="E11" s="46">
        <v>46300</v>
      </c>
      <c r="F11" s="47">
        <v>8825</v>
      </c>
      <c r="G11" s="65">
        <f t="shared" si="3"/>
        <v>7.8513452534992534E-2</v>
      </c>
      <c r="H11" s="61">
        <f t="shared" si="4"/>
        <v>0.19060475161987042</v>
      </c>
    </row>
    <row r="12" spans="1:8" s="50" customFormat="1" ht="18" customHeight="1" x14ac:dyDescent="0.25">
      <c r="A12" s="48" t="s">
        <v>93</v>
      </c>
      <c r="B12" s="48" t="s">
        <v>92</v>
      </c>
      <c r="C12" s="49">
        <f>C13</f>
        <v>0</v>
      </c>
      <c r="D12" s="49">
        <f>D13</f>
        <v>0</v>
      </c>
      <c r="E12" s="49">
        <f>E13</f>
        <v>0</v>
      </c>
      <c r="F12" s="49">
        <f>F13</f>
        <v>0</v>
      </c>
      <c r="G12" s="64" t="e">
        <f t="shared" si="3"/>
        <v>#DIV/0!</v>
      </c>
      <c r="H12" s="60" t="e">
        <f t="shared" si="4"/>
        <v>#DIV/0!</v>
      </c>
    </row>
    <row r="13" spans="1:8" ht="18" customHeight="1" x14ac:dyDescent="0.25">
      <c r="A13" s="45" t="s">
        <v>91</v>
      </c>
      <c r="B13" s="45" t="s">
        <v>90</v>
      </c>
      <c r="C13" s="46">
        <v>0</v>
      </c>
      <c r="D13" s="46">
        <v>0</v>
      </c>
      <c r="E13" s="46">
        <v>0</v>
      </c>
      <c r="F13" s="47">
        <v>0</v>
      </c>
      <c r="G13" s="65" t="e">
        <f t="shared" si="3"/>
        <v>#DIV/0!</v>
      </c>
      <c r="H13" s="61" t="e">
        <f t="shared" si="4"/>
        <v>#DIV/0!</v>
      </c>
    </row>
    <row r="14" spans="1:8" s="50" customFormat="1" ht="18" customHeight="1" x14ac:dyDescent="0.25">
      <c r="A14" s="48" t="s">
        <v>89</v>
      </c>
      <c r="B14" s="48" t="s">
        <v>88</v>
      </c>
      <c r="C14" s="49">
        <f>C15+C16</f>
        <v>84704.97</v>
      </c>
      <c r="D14" s="49">
        <f>D15+D16</f>
        <v>208000</v>
      </c>
      <c r="E14" s="49">
        <f>E15+E16</f>
        <v>208000</v>
      </c>
      <c r="F14" s="49">
        <f>F15+F16</f>
        <v>72091.38</v>
      </c>
      <c r="G14" s="64">
        <f t="shared" si="3"/>
        <v>0.85108795859322073</v>
      </c>
      <c r="H14" s="60">
        <f t="shared" si="4"/>
        <v>0.34659317307692311</v>
      </c>
    </row>
    <row r="15" spans="1:8" ht="18" customHeight="1" x14ac:dyDescent="0.25">
      <c r="A15" s="45" t="s">
        <v>87</v>
      </c>
      <c r="B15" s="45" t="s">
        <v>86</v>
      </c>
      <c r="C15" s="46">
        <v>84704.97</v>
      </c>
      <c r="D15" s="46">
        <v>189000</v>
      </c>
      <c r="E15" s="46">
        <v>189000</v>
      </c>
      <c r="F15" s="47">
        <v>72091.38</v>
      </c>
      <c r="G15" s="65">
        <f t="shared" si="3"/>
        <v>0.85108795859322073</v>
      </c>
      <c r="H15" s="61">
        <f t="shared" si="4"/>
        <v>0.38143587301587306</v>
      </c>
    </row>
    <row r="16" spans="1:8" ht="18" customHeight="1" x14ac:dyDescent="0.25">
      <c r="A16" s="45" t="s">
        <v>85</v>
      </c>
      <c r="B16" s="45" t="s">
        <v>84</v>
      </c>
      <c r="C16" s="46">
        <v>0</v>
      </c>
      <c r="D16" s="46">
        <v>19000</v>
      </c>
      <c r="E16" s="46">
        <v>19000</v>
      </c>
      <c r="F16" s="47">
        <v>0</v>
      </c>
      <c r="G16" s="65" t="e">
        <f t="shared" si="3"/>
        <v>#DIV/0!</v>
      </c>
      <c r="H16" s="61">
        <f t="shared" si="4"/>
        <v>0</v>
      </c>
    </row>
    <row r="17" spans="1:8" s="50" customFormat="1" ht="18" customHeight="1" x14ac:dyDescent="0.25">
      <c r="A17" s="48" t="s">
        <v>83</v>
      </c>
      <c r="B17" s="48" t="s">
        <v>82</v>
      </c>
      <c r="C17" s="49">
        <f>C18</f>
        <v>0</v>
      </c>
      <c r="D17" s="49">
        <f>D18</f>
        <v>10500</v>
      </c>
      <c r="E17" s="49">
        <f>E18</f>
        <v>10500</v>
      </c>
      <c r="F17" s="49">
        <f>F18</f>
        <v>0</v>
      </c>
      <c r="G17" s="64" t="e">
        <f t="shared" si="3"/>
        <v>#DIV/0!</v>
      </c>
      <c r="H17" s="60">
        <f t="shared" si="4"/>
        <v>0</v>
      </c>
    </row>
    <row r="18" spans="1:8" ht="18" customHeight="1" x14ac:dyDescent="0.25">
      <c r="A18" s="45" t="s">
        <v>81</v>
      </c>
      <c r="B18" s="45" t="s">
        <v>80</v>
      </c>
      <c r="C18" s="46">
        <v>0</v>
      </c>
      <c r="D18" s="46">
        <v>10500</v>
      </c>
      <c r="E18" s="46">
        <v>10500</v>
      </c>
      <c r="F18" s="47">
        <v>0</v>
      </c>
      <c r="G18" s="65" t="e">
        <f t="shared" si="3"/>
        <v>#DIV/0!</v>
      </c>
      <c r="H18" s="61">
        <f t="shared" si="4"/>
        <v>0</v>
      </c>
    </row>
    <row r="19" spans="1:8" ht="18" customHeight="1" x14ac:dyDescent="0.25">
      <c r="A19" s="54" t="s">
        <v>79</v>
      </c>
      <c r="B19" s="54" t="s">
        <v>36</v>
      </c>
      <c r="C19" s="55">
        <f>C20</f>
        <v>0</v>
      </c>
      <c r="D19" s="55">
        <f>D20</f>
        <v>1300</v>
      </c>
      <c r="E19" s="55">
        <f>E20</f>
        <v>1300</v>
      </c>
      <c r="F19" s="55">
        <f>F20</f>
        <v>228.89</v>
      </c>
      <c r="G19" s="63" t="e">
        <f t="shared" si="3"/>
        <v>#DIV/0!</v>
      </c>
      <c r="H19" s="59">
        <f t="shared" si="4"/>
        <v>0.17606923076923076</v>
      </c>
    </row>
    <row r="20" spans="1:8" s="50" customFormat="1" ht="18" customHeight="1" x14ac:dyDescent="0.25">
      <c r="A20" s="48" t="s">
        <v>78</v>
      </c>
      <c r="B20" s="48" t="s">
        <v>77</v>
      </c>
      <c r="C20" s="49">
        <f>C21+C22</f>
        <v>0</v>
      </c>
      <c r="D20" s="49">
        <f>D21+D22</f>
        <v>1300</v>
      </c>
      <c r="E20" s="49">
        <f>E21+E22</f>
        <v>1300</v>
      </c>
      <c r="F20" s="49">
        <f>F21+F22</f>
        <v>228.89</v>
      </c>
      <c r="G20" s="64" t="e">
        <f t="shared" si="3"/>
        <v>#DIV/0!</v>
      </c>
      <c r="H20" s="60">
        <f t="shared" si="4"/>
        <v>0.17606923076923076</v>
      </c>
    </row>
    <row r="21" spans="1:8" ht="18" customHeight="1" x14ac:dyDescent="0.25">
      <c r="A21" s="45" t="s">
        <v>76</v>
      </c>
      <c r="B21" s="45" t="s">
        <v>75</v>
      </c>
      <c r="C21" s="46">
        <v>0</v>
      </c>
      <c r="D21" s="46">
        <v>1000</v>
      </c>
      <c r="E21" s="46">
        <v>1000</v>
      </c>
      <c r="F21" s="47">
        <v>0</v>
      </c>
      <c r="G21" s="65" t="e">
        <f t="shared" si="3"/>
        <v>#DIV/0!</v>
      </c>
      <c r="H21" s="61">
        <f t="shared" si="4"/>
        <v>0</v>
      </c>
    </row>
    <row r="22" spans="1:8" ht="18" customHeight="1" x14ac:dyDescent="0.25">
      <c r="A22" s="45" t="s">
        <v>74</v>
      </c>
      <c r="B22" s="45" t="s">
        <v>73</v>
      </c>
      <c r="C22" s="46">
        <v>0</v>
      </c>
      <c r="D22" s="46">
        <v>300</v>
      </c>
      <c r="E22" s="46">
        <v>300</v>
      </c>
      <c r="F22" s="47">
        <v>228.89</v>
      </c>
      <c r="G22" s="65" t="e">
        <f t="shared" si="3"/>
        <v>#DIV/0!</v>
      </c>
      <c r="H22" s="61">
        <f t="shared" si="4"/>
        <v>0.76296666666666657</v>
      </c>
    </row>
    <row r="23" spans="1:8" ht="18" customHeight="1" x14ac:dyDescent="0.25">
      <c r="A23" s="54" t="s">
        <v>72</v>
      </c>
      <c r="B23" s="54" t="s">
        <v>37</v>
      </c>
      <c r="C23" s="55">
        <f>C24+C26</f>
        <v>98320.83</v>
      </c>
      <c r="D23" s="55">
        <f>D24+D26</f>
        <v>183700</v>
      </c>
      <c r="E23" s="55">
        <f>E24+E26</f>
        <v>183700</v>
      </c>
      <c r="F23" s="55">
        <f>F24+F26</f>
        <v>83717.19</v>
      </c>
      <c r="G23" s="63">
        <f t="shared" si="3"/>
        <v>0.85146952075160476</v>
      </c>
      <c r="H23" s="59">
        <f t="shared" si="4"/>
        <v>0.45572776265650516</v>
      </c>
    </row>
    <row r="24" spans="1:8" s="50" customFormat="1" ht="18" customHeight="1" x14ac:dyDescent="0.25">
      <c r="A24" s="48" t="s">
        <v>71</v>
      </c>
      <c r="B24" s="48" t="s">
        <v>70</v>
      </c>
      <c r="C24" s="49">
        <f>C25</f>
        <v>0.6</v>
      </c>
      <c r="D24" s="49">
        <f>D25</f>
        <v>0</v>
      </c>
      <c r="E24" s="49">
        <f>E25</f>
        <v>0</v>
      </c>
      <c r="F24" s="49">
        <f>F25</f>
        <v>0</v>
      </c>
      <c r="G24" s="64">
        <f t="shared" si="3"/>
        <v>0</v>
      </c>
      <c r="H24" s="60" t="e">
        <f t="shared" si="4"/>
        <v>#DIV/0!</v>
      </c>
    </row>
    <row r="25" spans="1:8" ht="18" customHeight="1" x14ac:dyDescent="0.25">
      <c r="A25" s="45" t="s">
        <v>69</v>
      </c>
      <c r="B25" s="45" t="s">
        <v>68</v>
      </c>
      <c r="C25" s="46">
        <v>0.6</v>
      </c>
      <c r="D25" s="46">
        <v>0</v>
      </c>
      <c r="E25" s="46">
        <v>0</v>
      </c>
      <c r="F25" s="47">
        <v>0</v>
      </c>
      <c r="G25" s="65">
        <f t="shared" si="3"/>
        <v>0</v>
      </c>
      <c r="H25" s="61" t="e">
        <f t="shared" si="4"/>
        <v>#DIV/0!</v>
      </c>
    </row>
    <row r="26" spans="1:8" ht="18" customHeight="1" x14ac:dyDescent="0.25">
      <c r="A26" s="48" t="s">
        <v>67</v>
      </c>
      <c r="B26" s="48" t="s">
        <v>66</v>
      </c>
      <c r="C26" s="49">
        <f>C27</f>
        <v>98320.23</v>
      </c>
      <c r="D26" s="49">
        <f>D27</f>
        <v>183700</v>
      </c>
      <c r="E26" s="49">
        <f>E27</f>
        <v>183700</v>
      </c>
      <c r="F26" s="49">
        <f>F27</f>
        <v>83717.19</v>
      </c>
      <c r="G26" s="64">
        <f t="shared" si="3"/>
        <v>0.85147471685125231</v>
      </c>
      <c r="H26" s="60">
        <f t="shared" si="4"/>
        <v>0.45572776265650516</v>
      </c>
    </row>
    <row r="27" spans="1:8" ht="18" customHeight="1" x14ac:dyDescent="0.25">
      <c r="A27" s="45" t="s">
        <v>65</v>
      </c>
      <c r="B27" s="45" t="s">
        <v>64</v>
      </c>
      <c r="C27" s="46">
        <v>98320.23</v>
      </c>
      <c r="D27" s="46">
        <v>183700</v>
      </c>
      <c r="E27" s="46">
        <v>183700</v>
      </c>
      <c r="F27" s="47">
        <v>83717.19</v>
      </c>
      <c r="G27" s="65">
        <f t="shared" si="3"/>
        <v>0.85147471685125231</v>
      </c>
      <c r="H27" s="61">
        <f t="shared" si="4"/>
        <v>0.45572776265650516</v>
      </c>
    </row>
    <row r="28" spans="1:8" ht="18" customHeight="1" x14ac:dyDescent="0.25">
      <c r="A28" s="54" t="s">
        <v>63</v>
      </c>
      <c r="B28" s="54" t="s">
        <v>62</v>
      </c>
      <c r="C28" s="55">
        <f>C29+C32</f>
        <v>141383.85999999999</v>
      </c>
      <c r="D28" s="55">
        <f>D29+D32</f>
        <v>444000</v>
      </c>
      <c r="E28" s="55">
        <f>E29+E32</f>
        <v>444000</v>
      </c>
      <c r="F28" s="55">
        <f>F29+F32</f>
        <v>206277.63</v>
      </c>
      <c r="G28" s="63">
        <f t="shared" si="3"/>
        <v>1.4589899441138474</v>
      </c>
      <c r="H28" s="59">
        <f t="shared" si="4"/>
        <v>0.46458925675675677</v>
      </c>
    </row>
    <row r="29" spans="1:8" s="50" customFormat="1" ht="18" customHeight="1" x14ac:dyDescent="0.25">
      <c r="A29" s="48" t="s">
        <v>61</v>
      </c>
      <c r="B29" s="48" t="s">
        <v>60</v>
      </c>
      <c r="C29" s="49">
        <f>C30+C31</f>
        <v>113493.86</v>
      </c>
      <c r="D29" s="49">
        <f>D30+D31</f>
        <v>310900</v>
      </c>
      <c r="E29" s="49">
        <f>E30+E31</f>
        <v>310900</v>
      </c>
      <c r="F29" s="49">
        <f>F30+F31</f>
        <v>139777.63</v>
      </c>
      <c r="G29" s="64">
        <f t="shared" si="3"/>
        <v>1.2315875942539976</v>
      </c>
      <c r="H29" s="60">
        <f t="shared" si="4"/>
        <v>0.44959031843036346</v>
      </c>
    </row>
    <row r="30" spans="1:8" ht="18" customHeight="1" x14ac:dyDescent="0.25">
      <c r="A30" s="45" t="s">
        <v>59</v>
      </c>
      <c r="B30" s="45" t="s">
        <v>58</v>
      </c>
      <c r="C30" s="46">
        <v>23233.63</v>
      </c>
      <c r="D30" s="46">
        <v>39000</v>
      </c>
      <c r="E30" s="46">
        <v>39000</v>
      </c>
      <c r="F30" s="47">
        <v>15803.62</v>
      </c>
      <c r="G30" s="65">
        <f t="shared" si="3"/>
        <v>0.68020451388784275</v>
      </c>
      <c r="H30" s="61">
        <f t="shared" si="4"/>
        <v>0.40522102564102563</v>
      </c>
    </row>
    <row r="31" spans="1:8" ht="18" customHeight="1" x14ac:dyDescent="0.25">
      <c r="A31" s="45" t="s">
        <v>57</v>
      </c>
      <c r="B31" s="45" t="s">
        <v>56</v>
      </c>
      <c r="C31" s="46">
        <v>90260.23</v>
      </c>
      <c r="D31" s="46">
        <v>271900</v>
      </c>
      <c r="E31" s="46">
        <v>271900</v>
      </c>
      <c r="F31" s="47">
        <v>123974.01</v>
      </c>
      <c r="G31" s="65">
        <f t="shared" si="3"/>
        <v>1.3735175503098098</v>
      </c>
      <c r="H31" s="61">
        <f t="shared" si="4"/>
        <v>0.45595443177638834</v>
      </c>
    </row>
    <row r="32" spans="1:8" s="50" customFormat="1" ht="18" customHeight="1" x14ac:dyDescent="0.25">
      <c r="A32" s="48" t="s">
        <v>55</v>
      </c>
      <c r="B32" s="48" t="s">
        <v>54</v>
      </c>
      <c r="C32" s="49">
        <f>C33+C34</f>
        <v>27890</v>
      </c>
      <c r="D32" s="49">
        <f>D33+D34</f>
        <v>133100</v>
      </c>
      <c r="E32" s="49">
        <f>E33+E34</f>
        <v>133100</v>
      </c>
      <c r="F32" s="49">
        <f>F33+F34</f>
        <v>66500</v>
      </c>
      <c r="G32" s="64">
        <f t="shared" si="3"/>
        <v>2.3843671566869844</v>
      </c>
      <c r="H32" s="60">
        <f t="shared" si="4"/>
        <v>0.49962434259954919</v>
      </c>
    </row>
    <row r="33" spans="1:9" ht="18" customHeight="1" x14ac:dyDescent="0.25">
      <c r="A33" s="45" t="s">
        <v>53</v>
      </c>
      <c r="B33" s="45" t="s">
        <v>52</v>
      </c>
      <c r="C33" s="46">
        <v>12890</v>
      </c>
      <c r="D33" s="46">
        <v>33000</v>
      </c>
      <c r="E33" s="46">
        <v>33000</v>
      </c>
      <c r="F33" s="47">
        <v>15000</v>
      </c>
      <c r="G33" s="65">
        <f t="shared" si="3"/>
        <v>1.1636927851047323</v>
      </c>
      <c r="H33" s="61">
        <f t="shared" si="4"/>
        <v>0.45454545454545453</v>
      </c>
    </row>
    <row r="34" spans="1:9" ht="18" customHeight="1" x14ac:dyDescent="0.25">
      <c r="A34" s="45" t="s">
        <v>51</v>
      </c>
      <c r="B34" s="45" t="s">
        <v>50</v>
      </c>
      <c r="C34" s="46">
        <v>15000</v>
      </c>
      <c r="D34" s="46">
        <v>100100</v>
      </c>
      <c r="E34" s="46">
        <v>100100</v>
      </c>
      <c r="F34" s="47">
        <v>51500</v>
      </c>
      <c r="G34" s="65">
        <f t="shared" si="3"/>
        <v>3.4333333333333331</v>
      </c>
      <c r="H34" s="61">
        <f t="shared" si="4"/>
        <v>0.51448551448551449</v>
      </c>
    </row>
    <row r="35" spans="1:9" ht="18" customHeight="1" x14ac:dyDescent="0.25">
      <c r="A35" s="66">
        <v>67</v>
      </c>
      <c r="B35" s="54" t="s">
        <v>232</v>
      </c>
      <c r="C35" s="55">
        <f>C36</f>
        <v>1803573.8299999998</v>
      </c>
      <c r="D35" s="55">
        <f t="shared" ref="D35:E35" si="5">D36</f>
        <v>4485800</v>
      </c>
      <c r="E35" s="55">
        <f t="shared" si="5"/>
        <v>4807500</v>
      </c>
      <c r="F35" s="55">
        <f>F36</f>
        <v>2133571.19</v>
      </c>
      <c r="G35" s="63">
        <f t="shared" si="3"/>
        <v>1.182968589647367</v>
      </c>
      <c r="H35" s="59">
        <f t="shared" si="4"/>
        <v>0.47562780106112623</v>
      </c>
    </row>
    <row r="36" spans="1:9" ht="18" customHeight="1" x14ac:dyDescent="0.25">
      <c r="A36" s="67">
        <v>671</v>
      </c>
      <c r="B36" s="48" t="s">
        <v>232</v>
      </c>
      <c r="C36" s="49">
        <f>C37+C38</f>
        <v>1803573.8299999998</v>
      </c>
      <c r="D36" s="49">
        <f>D37+D38</f>
        <v>4485800</v>
      </c>
      <c r="E36" s="49">
        <f>E37+E38</f>
        <v>4807500</v>
      </c>
      <c r="F36" s="49">
        <f>F37+F38</f>
        <v>2133571.19</v>
      </c>
      <c r="G36" s="64">
        <f t="shared" si="3"/>
        <v>1.182968589647367</v>
      </c>
      <c r="H36" s="60">
        <f t="shared" si="4"/>
        <v>0.47562780106112623</v>
      </c>
    </row>
    <row r="37" spans="1:9" ht="18" customHeight="1" x14ac:dyDescent="0.25">
      <c r="A37" s="68">
        <v>6711</v>
      </c>
      <c r="B37" s="45" t="s">
        <v>232</v>
      </c>
      <c r="C37" s="46">
        <v>1794127.63</v>
      </c>
      <c r="D37" s="46">
        <v>4269800</v>
      </c>
      <c r="E37" s="46">
        <v>4482700</v>
      </c>
      <c r="F37" s="46">
        <v>2007204.28</v>
      </c>
      <c r="G37" s="65">
        <f t="shared" si="3"/>
        <v>1.1187633735956679</v>
      </c>
      <c r="H37" s="61">
        <f t="shared" si="4"/>
        <v>0.4700932783736943</v>
      </c>
    </row>
    <row r="38" spans="1:9" ht="18" customHeight="1" x14ac:dyDescent="0.25">
      <c r="A38" s="68">
        <v>6712</v>
      </c>
      <c r="B38" s="45" t="s">
        <v>233</v>
      </c>
      <c r="C38" s="46">
        <v>9446.2000000000007</v>
      </c>
      <c r="D38" s="46">
        <v>216000</v>
      </c>
      <c r="E38" s="46">
        <v>324800</v>
      </c>
      <c r="F38" s="46">
        <v>126366.91</v>
      </c>
      <c r="G38" s="65">
        <f t="shared" si="3"/>
        <v>13.377539116258388</v>
      </c>
      <c r="H38" s="61">
        <f t="shared" si="4"/>
        <v>0.58503199074074075</v>
      </c>
    </row>
    <row r="39" spans="1:9" s="50" customFormat="1" ht="18" customHeight="1" x14ac:dyDescent="0.25">
      <c r="A39" s="69"/>
      <c r="B39" s="69" t="s">
        <v>103</v>
      </c>
      <c r="C39" s="70">
        <f>C40+C93</f>
        <v>2029397.3599999999</v>
      </c>
      <c r="D39" s="70">
        <f>D40+D93</f>
        <v>5343800</v>
      </c>
      <c r="E39" s="70">
        <f>E40+E93</f>
        <v>5665500</v>
      </c>
      <c r="F39" s="70">
        <f>F40+F93</f>
        <v>2483070.12</v>
      </c>
      <c r="G39" s="71">
        <f t="shared" si="3"/>
        <v>1.2235504829867327</v>
      </c>
      <c r="H39" s="72">
        <f t="shared" si="4"/>
        <v>0.4646637449006325</v>
      </c>
      <c r="I39" s="131">
        <f>F39-'Opći dio'!I13</f>
        <v>0</v>
      </c>
    </row>
    <row r="40" spans="1:9" ht="18" customHeight="1" x14ac:dyDescent="0.25">
      <c r="A40" s="52" t="s">
        <v>104</v>
      </c>
      <c r="B40" s="52" t="s">
        <v>4</v>
      </c>
      <c r="C40" s="53">
        <f>C41+C50+C84+C90</f>
        <v>2005086.7999999998</v>
      </c>
      <c r="D40" s="53">
        <f>D41+D50+D84+D90</f>
        <v>4989200</v>
      </c>
      <c r="E40" s="53">
        <f>E41+E50+E84+E90</f>
        <v>5202100</v>
      </c>
      <c r="F40" s="53">
        <f>F41+F50+F84+F90</f>
        <v>2293353.3600000003</v>
      </c>
      <c r="G40" s="62">
        <f t="shared" si="3"/>
        <v>1.143767621431651</v>
      </c>
      <c r="H40" s="58">
        <f t="shared" si="4"/>
        <v>0.45966354525775682</v>
      </c>
    </row>
    <row r="41" spans="1:9" ht="18" customHeight="1" x14ac:dyDescent="0.25">
      <c r="A41" s="54" t="s">
        <v>105</v>
      </c>
      <c r="B41" s="54" t="s">
        <v>5</v>
      </c>
      <c r="C41" s="55">
        <f>C42+C46+C48</f>
        <v>796469.1</v>
      </c>
      <c r="D41" s="55">
        <f>D42+D46+D48</f>
        <v>2013000</v>
      </c>
      <c r="E41" s="55">
        <f>E42+E46+E48</f>
        <v>2223900</v>
      </c>
      <c r="F41" s="55">
        <f>F42+F46+F48</f>
        <v>1103258.03</v>
      </c>
      <c r="G41" s="63">
        <f t="shared" si="3"/>
        <v>1.3851862300747135</v>
      </c>
      <c r="H41" s="59">
        <f t="shared" si="4"/>
        <v>0.54806658221559867</v>
      </c>
    </row>
    <row r="42" spans="1:9" s="50" customFormat="1" ht="18" customHeight="1" x14ac:dyDescent="0.25">
      <c r="A42" s="48" t="s">
        <v>106</v>
      </c>
      <c r="B42" s="48" t="s">
        <v>107</v>
      </c>
      <c r="C42" s="49">
        <f>C43+C44+C45</f>
        <v>643623.69000000006</v>
      </c>
      <c r="D42" s="49">
        <f>D43+D44+D45</f>
        <v>1642100</v>
      </c>
      <c r="E42" s="49">
        <f>E43+E44+E45</f>
        <v>1807600</v>
      </c>
      <c r="F42" s="49">
        <f>F43+F44+F45</f>
        <v>873916.55</v>
      </c>
      <c r="G42" s="64">
        <f t="shared" si="3"/>
        <v>1.3578066866991798</v>
      </c>
      <c r="H42" s="60">
        <f t="shared" si="4"/>
        <v>0.53219447658486085</v>
      </c>
    </row>
    <row r="43" spans="1:9" ht="18" customHeight="1" x14ac:dyDescent="0.25">
      <c r="A43" s="45" t="s">
        <v>108</v>
      </c>
      <c r="B43" s="45" t="s">
        <v>109</v>
      </c>
      <c r="C43" s="46">
        <v>641406.78</v>
      </c>
      <c r="D43" s="46">
        <v>1636900</v>
      </c>
      <c r="E43" s="46">
        <v>1802400</v>
      </c>
      <c r="F43" s="47">
        <v>873916.55</v>
      </c>
      <c r="G43" s="65">
        <f t="shared" si="3"/>
        <v>1.3624997072840421</v>
      </c>
      <c r="H43" s="61">
        <f t="shared" si="4"/>
        <v>0.53388511821125295</v>
      </c>
    </row>
    <row r="44" spans="1:9" ht="18" hidden="1" customHeight="1" x14ac:dyDescent="0.25">
      <c r="A44" s="45" t="s">
        <v>110</v>
      </c>
      <c r="B44" s="45" t="s">
        <v>111</v>
      </c>
      <c r="C44" s="46">
        <v>0</v>
      </c>
      <c r="D44" s="46">
        <v>0</v>
      </c>
      <c r="E44" s="46">
        <v>0</v>
      </c>
      <c r="F44" s="47">
        <v>0</v>
      </c>
      <c r="G44" s="65" t="e">
        <f t="shared" si="3"/>
        <v>#DIV/0!</v>
      </c>
      <c r="H44" s="61" t="e">
        <f t="shared" si="4"/>
        <v>#DIV/0!</v>
      </c>
    </row>
    <row r="45" spans="1:9" ht="18" customHeight="1" x14ac:dyDescent="0.25">
      <c r="A45" s="45" t="s">
        <v>112</v>
      </c>
      <c r="B45" s="45" t="s">
        <v>113</v>
      </c>
      <c r="C45" s="46">
        <v>2216.91</v>
      </c>
      <c r="D45" s="46">
        <v>5200</v>
      </c>
      <c r="E45" s="46">
        <v>5200</v>
      </c>
      <c r="F45" s="47">
        <v>0</v>
      </c>
      <c r="G45" s="65">
        <f t="shared" si="3"/>
        <v>0</v>
      </c>
      <c r="H45" s="61">
        <f t="shared" si="4"/>
        <v>0</v>
      </c>
    </row>
    <row r="46" spans="1:9" s="50" customFormat="1" ht="18" customHeight="1" x14ac:dyDescent="0.25">
      <c r="A46" s="48" t="s">
        <v>114</v>
      </c>
      <c r="B46" s="48" t="s">
        <v>115</v>
      </c>
      <c r="C46" s="49">
        <f>C47</f>
        <v>46647.58</v>
      </c>
      <c r="D46" s="49">
        <f>D47</f>
        <v>101000</v>
      </c>
      <c r="E46" s="49">
        <f>E47</f>
        <v>123100</v>
      </c>
      <c r="F46" s="49">
        <f>F47</f>
        <v>86873.2</v>
      </c>
      <c r="G46" s="64">
        <f t="shared" si="3"/>
        <v>1.8623302645067545</v>
      </c>
      <c r="H46" s="60">
        <f t="shared" si="4"/>
        <v>0.8601306930693069</v>
      </c>
    </row>
    <row r="47" spans="1:9" ht="18" customHeight="1" x14ac:dyDescent="0.25">
      <c r="A47" s="45" t="s">
        <v>116</v>
      </c>
      <c r="B47" s="45" t="s">
        <v>115</v>
      </c>
      <c r="C47" s="46">
        <v>46647.58</v>
      </c>
      <c r="D47" s="46">
        <v>101000</v>
      </c>
      <c r="E47" s="46">
        <v>123100</v>
      </c>
      <c r="F47" s="47">
        <v>86873.2</v>
      </c>
      <c r="G47" s="65">
        <f t="shared" si="3"/>
        <v>1.8623302645067545</v>
      </c>
      <c r="H47" s="61">
        <f t="shared" si="4"/>
        <v>0.8601306930693069</v>
      </c>
    </row>
    <row r="48" spans="1:9" s="50" customFormat="1" ht="18" customHeight="1" x14ac:dyDescent="0.25">
      <c r="A48" s="48" t="s">
        <v>117</v>
      </c>
      <c r="B48" s="48" t="s">
        <v>118</v>
      </c>
      <c r="C48" s="49">
        <f>C49</f>
        <v>106197.83</v>
      </c>
      <c r="D48" s="49">
        <f>D49</f>
        <v>269900</v>
      </c>
      <c r="E48" s="49">
        <f>E49</f>
        <v>293200</v>
      </c>
      <c r="F48" s="49">
        <f>F49</f>
        <v>142468.28</v>
      </c>
      <c r="G48" s="64">
        <f t="shared" si="3"/>
        <v>1.3415366396846338</v>
      </c>
      <c r="H48" s="60">
        <f t="shared" si="4"/>
        <v>0.5278557984438681</v>
      </c>
    </row>
    <row r="49" spans="1:8" ht="18" customHeight="1" x14ac:dyDescent="0.25">
      <c r="A49" s="45" t="s">
        <v>119</v>
      </c>
      <c r="B49" s="45" t="s">
        <v>120</v>
      </c>
      <c r="C49" s="46">
        <v>106197.83</v>
      </c>
      <c r="D49" s="46">
        <v>269900</v>
      </c>
      <c r="E49" s="46">
        <v>293200</v>
      </c>
      <c r="F49" s="47">
        <v>142468.28</v>
      </c>
      <c r="G49" s="65">
        <f t="shared" si="3"/>
        <v>1.3415366396846338</v>
      </c>
      <c r="H49" s="61">
        <f t="shared" si="4"/>
        <v>0.5278557984438681</v>
      </c>
    </row>
    <row r="50" spans="1:8" ht="18" customHeight="1" x14ac:dyDescent="0.25">
      <c r="A50" s="54" t="s">
        <v>121</v>
      </c>
      <c r="B50" s="54" t="s">
        <v>9</v>
      </c>
      <c r="C50" s="55">
        <f>C51+C56+C64+C74+C76</f>
        <v>891276.3</v>
      </c>
      <c r="D50" s="55">
        <f>D51+D56+D64+D74+D76</f>
        <v>2966500</v>
      </c>
      <c r="E50" s="55">
        <f>E51+E56+E64+E74+E76</f>
        <v>2968500</v>
      </c>
      <c r="F50" s="55">
        <f>F51+F56+F64+F74+F76</f>
        <v>1189321.1500000001</v>
      </c>
      <c r="G50" s="63">
        <f t="shared" si="3"/>
        <v>1.3344023059964683</v>
      </c>
      <c r="H50" s="59">
        <f t="shared" si="4"/>
        <v>0.40091729310635432</v>
      </c>
    </row>
    <row r="51" spans="1:8" s="50" customFormat="1" ht="18" customHeight="1" x14ac:dyDescent="0.25">
      <c r="A51" s="48" t="s">
        <v>122</v>
      </c>
      <c r="B51" s="48" t="s">
        <v>123</v>
      </c>
      <c r="C51" s="49">
        <f>C52+C53+C54+C55</f>
        <v>22306</v>
      </c>
      <c r="D51" s="49">
        <f>D52+D53+D54+D55</f>
        <v>97500</v>
      </c>
      <c r="E51" s="49">
        <f>E52+E53+E54+E55</f>
        <v>97500</v>
      </c>
      <c r="F51" s="49">
        <f>F52+F53+F54+F55</f>
        <v>37663.259999999995</v>
      </c>
      <c r="G51" s="64">
        <f t="shared" si="3"/>
        <v>1.6884811261543977</v>
      </c>
      <c r="H51" s="60">
        <f t="shared" si="4"/>
        <v>0.38628984615384609</v>
      </c>
    </row>
    <row r="52" spans="1:8" ht="18" customHeight="1" x14ac:dyDescent="0.25">
      <c r="A52" s="45" t="s">
        <v>124</v>
      </c>
      <c r="B52" s="45" t="s">
        <v>125</v>
      </c>
      <c r="C52" s="46">
        <v>5599.81</v>
      </c>
      <c r="D52" s="46">
        <v>33400</v>
      </c>
      <c r="E52" s="46">
        <v>33400</v>
      </c>
      <c r="F52" s="47">
        <v>20587.759999999998</v>
      </c>
      <c r="G52" s="65">
        <f t="shared" si="3"/>
        <v>3.6765104530332273</v>
      </c>
      <c r="H52" s="61">
        <f t="shared" si="4"/>
        <v>0.61639999999999995</v>
      </c>
    </row>
    <row r="53" spans="1:8" ht="18" customHeight="1" x14ac:dyDescent="0.25">
      <c r="A53" s="45" t="s">
        <v>126</v>
      </c>
      <c r="B53" s="45" t="s">
        <v>127</v>
      </c>
      <c r="C53" s="46">
        <v>12075.81</v>
      </c>
      <c r="D53" s="46">
        <v>36500</v>
      </c>
      <c r="E53" s="46">
        <v>36500</v>
      </c>
      <c r="F53" s="47">
        <v>15379</v>
      </c>
      <c r="G53" s="65">
        <f t="shared" si="3"/>
        <v>1.2735377585437333</v>
      </c>
      <c r="H53" s="61">
        <f t="shared" si="4"/>
        <v>0.42134246575342466</v>
      </c>
    </row>
    <row r="54" spans="1:8" ht="18" customHeight="1" x14ac:dyDescent="0.25">
      <c r="A54" s="45" t="s">
        <v>128</v>
      </c>
      <c r="B54" s="45" t="s">
        <v>129</v>
      </c>
      <c r="C54" s="46">
        <v>2451.88</v>
      </c>
      <c r="D54" s="46">
        <v>19000</v>
      </c>
      <c r="E54" s="46">
        <v>19000</v>
      </c>
      <c r="F54" s="47">
        <v>1453.5</v>
      </c>
      <c r="G54" s="65">
        <f t="shared" si="3"/>
        <v>0.59281041486532782</v>
      </c>
      <c r="H54" s="61">
        <f t="shared" si="4"/>
        <v>7.6499999999999999E-2</v>
      </c>
    </row>
    <row r="55" spans="1:8" ht="18" customHeight="1" x14ac:dyDescent="0.25">
      <c r="A55" s="45" t="s">
        <v>130</v>
      </c>
      <c r="B55" s="45" t="s">
        <v>131</v>
      </c>
      <c r="C55" s="46">
        <v>2178.5</v>
      </c>
      <c r="D55" s="46">
        <v>8600</v>
      </c>
      <c r="E55" s="46">
        <v>8600</v>
      </c>
      <c r="F55" s="47">
        <v>243</v>
      </c>
      <c r="G55" s="65">
        <f t="shared" si="3"/>
        <v>0.11154464080789533</v>
      </c>
      <c r="H55" s="61">
        <f t="shared" si="4"/>
        <v>2.8255813953488373E-2</v>
      </c>
    </row>
    <row r="56" spans="1:8" s="50" customFormat="1" ht="18" customHeight="1" x14ac:dyDescent="0.25">
      <c r="A56" s="48" t="s">
        <v>132</v>
      </c>
      <c r="B56" s="48" t="s">
        <v>133</v>
      </c>
      <c r="C56" s="49">
        <f>C57+C58+C59+C60+C61+C62+C63</f>
        <v>279546.63</v>
      </c>
      <c r="D56" s="49">
        <f>D57+D58+D59+D60+D61+D62+D63</f>
        <v>1033500</v>
      </c>
      <c r="E56" s="49">
        <f>E57+E58+E59+E60+E61+E62+E63</f>
        <v>1039900</v>
      </c>
      <c r="F56" s="49">
        <f>F57+F58+F59+F60+F61+F62+F63</f>
        <v>385512.70999999996</v>
      </c>
      <c r="G56" s="64">
        <f t="shared" si="3"/>
        <v>1.3790640581143832</v>
      </c>
      <c r="H56" s="60">
        <f t="shared" si="4"/>
        <v>0.37301665215287855</v>
      </c>
    </row>
    <row r="57" spans="1:8" ht="18" customHeight="1" x14ac:dyDescent="0.25">
      <c r="A57" s="45" t="s">
        <v>134</v>
      </c>
      <c r="B57" s="45" t="s">
        <v>135</v>
      </c>
      <c r="C57" s="46">
        <v>10085.959999999999</v>
      </c>
      <c r="D57" s="46">
        <v>40300</v>
      </c>
      <c r="E57" s="46">
        <v>40300</v>
      </c>
      <c r="F57" s="47">
        <v>12761.24</v>
      </c>
      <c r="G57" s="65">
        <f t="shared" si="3"/>
        <v>1.2652479288040008</v>
      </c>
      <c r="H57" s="61">
        <f t="shared" si="4"/>
        <v>0.3166560794044665</v>
      </c>
    </row>
    <row r="58" spans="1:8" ht="18" customHeight="1" x14ac:dyDescent="0.25">
      <c r="A58" s="45" t="s">
        <v>136</v>
      </c>
      <c r="B58" s="45" t="s">
        <v>137</v>
      </c>
      <c r="C58" s="46">
        <v>14327.35</v>
      </c>
      <c r="D58" s="46">
        <v>92900</v>
      </c>
      <c r="E58" s="46">
        <v>96300</v>
      </c>
      <c r="F58" s="47">
        <v>38800.11</v>
      </c>
      <c r="G58" s="65">
        <f t="shared" si="3"/>
        <v>2.7081148991264956</v>
      </c>
      <c r="H58" s="61">
        <f t="shared" si="4"/>
        <v>0.41765457481162543</v>
      </c>
    </row>
    <row r="59" spans="1:8" ht="18" customHeight="1" x14ac:dyDescent="0.25">
      <c r="A59" s="45" t="s">
        <v>138</v>
      </c>
      <c r="B59" s="45" t="s">
        <v>139</v>
      </c>
      <c r="C59" s="46">
        <v>218919.91</v>
      </c>
      <c r="D59" s="46">
        <v>650000</v>
      </c>
      <c r="E59" s="46">
        <v>650000</v>
      </c>
      <c r="F59" s="47">
        <v>271254.73</v>
      </c>
      <c r="G59" s="65">
        <f t="shared" si="3"/>
        <v>1.2390592066294928</v>
      </c>
      <c r="H59" s="61">
        <f t="shared" si="4"/>
        <v>0.41731496923076922</v>
      </c>
    </row>
    <row r="60" spans="1:8" ht="18" customHeight="1" x14ac:dyDescent="0.25">
      <c r="A60" s="45" t="s">
        <v>140</v>
      </c>
      <c r="B60" s="45" t="s">
        <v>141</v>
      </c>
      <c r="C60" s="46">
        <v>35229.480000000003</v>
      </c>
      <c r="D60" s="46">
        <v>240500</v>
      </c>
      <c r="E60" s="46">
        <v>240500</v>
      </c>
      <c r="F60" s="47">
        <v>58681.41</v>
      </c>
      <c r="G60" s="65">
        <f t="shared" si="3"/>
        <v>1.6656904955735934</v>
      </c>
      <c r="H60" s="61">
        <f t="shared" si="4"/>
        <v>0.24399754677754679</v>
      </c>
    </row>
    <row r="61" spans="1:8" ht="18" customHeight="1" x14ac:dyDescent="0.25">
      <c r="A61" s="45" t="s">
        <v>142</v>
      </c>
      <c r="B61" s="45" t="s">
        <v>143</v>
      </c>
      <c r="C61" s="46">
        <v>804.68</v>
      </c>
      <c r="D61" s="46">
        <v>4800</v>
      </c>
      <c r="E61" s="46">
        <v>7800</v>
      </c>
      <c r="F61" s="47">
        <v>2807.37</v>
      </c>
      <c r="G61" s="65">
        <f t="shared" si="3"/>
        <v>3.488803002435751</v>
      </c>
      <c r="H61" s="61">
        <f t="shared" si="4"/>
        <v>0.58486874999999994</v>
      </c>
    </row>
    <row r="62" spans="1:8" ht="18" hidden="1" customHeight="1" x14ac:dyDescent="0.25">
      <c r="A62" s="45" t="s">
        <v>144</v>
      </c>
      <c r="B62" s="45" t="s">
        <v>145</v>
      </c>
      <c r="C62" s="46">
        <v>0</v>
      </c>
      <c r="D62" s="46">
        <v>0</v>
      </c>
      <c r="E62" s="46">
        <v>0</v>
      </c>
      <c r="F62" s="47">
        <v>0</v>
      </c>
      <c r="G62" s="65" t="e">
        <f t="shared" si="3"/>
        <v>#DIV/0!</v>
      </c>
      <c r="H62" s="61" t="e">
        <f t="shared" si="4"/>
        <v>#DIV/0!</v>
      </c>
    </row>
    <row r="63" spans="1:8" ht="18" customHeight="1" x14ac:dyDescent="0.25">
      <c r="A63" s="45" t="s">
        <v>146</v>
      </c>
      <c r="B63" s="45" t="s">
        <v>147</v>
      </c>
      <c r="C63" s="46">
        <v>179.25</v>
      </c>
      <c r="D63" s="46">
        <v>5000</v>
      </c>
      <c r="E63" s="46">
        <v>5000</v>
      </c>
      <c r="F63" s="47">
        <v>1207.8499999999999</v>
      </c>
      <c r="G63" s="65">
        <f t="shared" si="3"/>
        <v>6.7383542538354249</v>
      </c>
      <c r="H63" s="61">
        <f t="shared" si="4"/>
        <v>0.24156999999999998</v>
      </c>
    </row>
    <row r="64" spans="1:8" s="50" customFormat="1" ht="18" customHeight="1" x14ac:dyDescent="0.25">
      <c r="A64" s="48" t="s">
        <v>148</v>
      </c>
      <c r="B64" s="48" t="s">
        <v>149</v>
      </c>
      <c r="C64" s="49">
        <f>C65+C66+C67+C68+C69+C70+C71+C72+C73</f>
        <v>312834.31</v>
      </c>
      <c r="D64" s="49">
        <f>D65+D66+D67+D68+D69+D70+D71+D72+D73</f>
        <v>1676300</v>
      </c>
      <c r="E64" s="49">
        <f>E65+E66+E67+E68+E69+E70+E71+E72+E73</f>
        <v>1669900</v>
      </c>
      <c r="F64" s="49">
        <f>F65+F66+F67+F68+F69+F70+F71+F72+F73</f>
        <v>627244.73</v>
      </c>
      <c r="G64" s="64">
        <f t="shared" si="3"/>
        <v>2.0050381622143685</v>
      </c>
      <c r="H64" s="60">
        <f t="shared" si="4"/>
        <v>0.37418405416691519</v>
      </c>
    </row>
    <row r="65" spans="1:8" ht="18" customHeight="1" x14ac:dyDescent="0.25">
      <c r="A65" s="45" t="s">
        <v>150</v>
      </c>
      <c r="B65" s="45" t="s">
        <v>151</v>
      </c>
      <c r="C65" s="46">
        <v>9156.14</v>
      </c>
      <c r="D65" s="46">
        <v>106900</v>
      </c>
      <c r="E65" s="46">
        <v>106900</v>
      </c>
      <c r="F65" s="47">
        <v>20602.900000000001</v>
      </c>
      <c r="G65" s="65">
        <f t="shared" si="3"/>
        <v>2.250173107881706</v>
      </c>
      <c r="H65" s="61">
        <f t="shared" si="4"/>
        <v>0.1927305893358279</v>
      </c>
    </row>
    <row r="66" spans="1:8" ht="18" customHeight="1" x14ac:dyDescent="0.25">
      <c r="A66" s="45" t="s">
        <v>152</v>
      </c>
      <c r="B66" s="45" t="s">
        <v>153</v>
      </c>
      <c r="C66" s="46">
        <v>29149.46</v>
      </c>
      <c r="D66" s="46">
        <v>401700</v>
      </c>
      <c r="E66" s="46">
        <v>401700</v>
      </c>
      <c r="F66" s="47">
        <v>101252.81</v>
      </c>
      <c r="G66" s="65">
        <f t="shared" si="3"/>
        <v>3.4735741245292364</v>
      </c>
      <c r="H66" s="61">
        <f t="shared" si="4"/>
        <v>0.25206076674134925</v>
      </c>
    </row>
    <row r="67" spans="1:8" ht="18" customHeight="1" x14ac:dyDescent="0.25">
      <c r="A67" s="45" t="s">
        <v>154</v>
      </c>
      <c r="B67" s="45" t="s">
        <v>155</v>
      </c>
      <c r="C67" s="46">
        <v>13089.73</v>
      </c>
      <c r="D67" s="46">
        <v>40300</v>
      </c>
      <c r="E67" s="46">
        <v>40300</v>
      </c>
      <c r="F67" s="47">
        <v>14778.15</v>
      </c>
      <c r="G67" s="65">
        <f t="shared" si="3"/>
        <v>1.1289881456683981</v>
      </c>
      <c r="H67" s="61">
        <f t="shared" si="4"/>
        <v>0.36670347394540942</v>
      </c>
    </row>
    <row r="68" spans="1:8" ht="18" customHeight="1" x14ac:dyDescent="0.25">
      <c r="A68" s="45" t="s">
        <v>156</v>
      </c>
      <c r="B68" s="45" t="s">
        <v>157</v>
      </c>
      <c r="C68" s="46">
        <v>9594.6</v>
      </c>
      <c r="D68" s="46">
        <v>26100</v>
      </c>
      <c r="E68" s="46">
        <v>26100</v>
      </c>
      <c r="F68" s="47">
        <v>11545.95</v>
      </c>
      <c r="G68" s="65">
        <f t="shared" si="3"/>
        <v>1.203380026264774</v>
      </c>
      <c r="H68" s="61">
        <f t="shared" si="4"/>
        <v>0.44237356321839083</v>
      </c>
    </row>
    <row r="69" spans="1:8" ht="18" customHeight="1" x14ac:dyDescent="0.25">
      <c r="A69" s="45" t="s">
        <v>158</v>
      </c>
      <c r="B69" s="45" t="s">
        <v>159</v>
      </c>
      <c r="C69" s="46">
        <v>6791.15</v>
      </c>
      <c r="D69" s="46">
        <v>28000</v>
      </c>
      <c r="E69" s="46">
        <v>28000</v>
      </c>
      <c r="F69" s="47">
        <v>14535.28</v>
      </c>
      <c r="G69" s="65">
        <f t="shared" si="3"/>
        <v>2.1403267487833433</v>
      </c>
      <c r="H69" s="61">
        <f t="shared" si="4"/>
        <v>0.51911714285714283</v>
      </c>
    </row>
    <row r="70" spans="1:8" ht="18" customHeight="1" x14ac:dyDescent="0.25">
      <c r="A70" s="45" t="s">
        <v>160</v>
      </c>
      <c r="B70" s="45" t="s">
        <v>161</v>
      </c>
      <c r="C70" s="46">
        <v>36.119999999999997</v>
      </c>
      <c r="D70" s="46">
        <v>5700</v>
      </c>
      <c r="E70" s="46">
        <v>5700</v>
      </c>
      <c r="F70" s="47">
        <v>0</v>
      </c>
      <c r="G70" s="65">
        <f t="shared" si="3"/>
        <v>0</v>
      </c>
      <c r="H70" s="61">
        <f t="shared" si="4"/>
        <v>0</v>
      </c>
    </row>
    <row r="71" spans="1:8" ht="18" customHeight="1" x14ac:dyDescent="0.25">
      <c r="A71" s="45" t="s">
        <v>162</v>
      </c>
      <c r="B71" s="45" t="s">
        <v>163</v>
      </c>
      <c r="C71" s="46">
        <v>147731.12</v>
      </c>
      <c r="D71" s="46">
        <v>522000</v>
      </c>
      <c r="E71" s="46">
        <v>515600</v>
      </c>
      <c r="F71" s="47">
        <v>235855.75</v>
      </c>
      <c r="G71" s="65">
        <f t="shared" si="3"/>
        <v>1.5965204216958486</v>
      </c>
      <c r="H71" s="61">
        <f t="shared" si="4"/>
        <v>0.451830938697318</v>
      </c>
    </row>
    <row r="72" spans="1:8" ht="18" customHeight="1" x14ac:dyDescent="0.25">
      <c r="A72" s="45" t="s">
        <v>164</v>
      </c>
      <c r="B72" s="45" t="s">
        <v>165</v>
      </c>
      <c r="C72" s="46">
        <v>12344.22</v>
      </c>
      <c r="D72" s="46">
        <v>150600</v>
      </c>
      <c r="E72" s="46">
        <v>150600</v>
      </c>
      <c r="F72" s="47">
        <v>25899.29</v>
      </c>
      <c r="G72" s="65">
        <f t="shared" ref="G72:G108" si="6">F72/C72</f>
        <v>2.0980904423284747</v>
      </c>
      <c r="H72" s="61">
        <f t="shared" ref="H72:H108" si="7">F72/D72</f>
        <v>0.17197403718459495</v>
      </c>
    </row>
    <row r="73" spans="1:8" ht="18" customHeight="1" x14ac:dyDescent="0.25">
      <c r="A73" s="45" t="s">
        <v>166</v>
      </c>
      <c r="B73" s="45" t="s">
        <v>167</v>
      </c>
      <c r="C73" s="46">
        <v>84941.77</v>
      </c>
      <c r="D73" s="46">
        <v>395000</v>
      </c>
      <c r="E73" s="46">
        <v>395000</v>
      </c>
      <c r="F73" s="47">
        <v>202774.6</v>
      </c>
      <c r="G73" s="65">
        <f t="shared" si="6"/>
        <v>2.3872189147930398</v>
      </c>
      <c r="H73" s="61">
        <f t="shared" si="7"/>
        <v>0.51335341772151899</v>
      </c>
    </row>
    <row r="74" spans="1:8" s="50" customFormat="1" ht="18" customHeight="1" x14ac:dyDescent="0.25">
      <c r="A74" s="48" t="s">
        <v>168</v>
      </c>
      <c r="B74" s="48" t="s">
        <v>169</v>
      </c>
      <c r="C74" s="49">
        <f>C75</f>
        <v>14244.16</v>
      </c>
      <c r="D74" s="49">
        <f>D75</f>
        <v>36900</v>
      </c>
      <c r="E74" s="49">
        <f>E75</f>
        <v>36900</v>
      </c>
      <c r="F74" s="49">
        <f>F75</f>
        <v>12741.11</v>
      </c>
      <c r="G74" s="64">
        <f t="shared" si="6"/>
        <v>0.89447956215038305</v>
      </c>
      <c r="H74" s="60">
        <f t="shared" si="7"/>
        <v>0.34528753387533878</v>
      </c>
    </row>
    <row r="75" spans="1:8" ht="18" customHeight="1" x14ac:dyDescent="0.25">
      <c r="A75" s="45" t="s">
        <v>170</v>
      </c>
      <c r="B75" s="45" t="s">
        <v>169</v>
      </c>
      <c r="C75" s="46">
        <v>14244.16</v>
      </c>
      <c r="D75" s="46">
        <v>36900</v>
      </c>
      <c r="E75" s="46">
        <v>36900</v>
      </c>
      <c r="F75" s="47">
        <v>12741.11</v>
      </c>
      <c r="G75" s="65">
        <f t="shared" si="6"/>
        <v>0.89447956215038305</v>
      </c>
      <c r="H75" s="61">
        <f t="shared" si="7"/>
        <v>0.34528753387533878</v>
      </c>
    </row>
    <row r="76" spans="1:8" s="50" customFormat="1" ht="18" customHeight="1" x14ac:dyDescent="0.25">
      <c r="A76" s="48" t="s">
        <v>171</v>
      </c>
      <c r="B76" s="48" t="s">
        <v>172</v>
      </c>
      <c r="C76" s="49">
        <f>C77+C78+C79+C80+C81+C82+C83</f>
        <v>262345.2</v>
      </c>
      <c r="D76" s="49">
        <f>D77+D78+D79+D80+D81+D82+D83</f>
        <v>122300</v>
      </c>
      <c r="E76" s="49">
        <f>E77+E78+E79+E80+E81+E82+E83</f>
        <v>124300</v>
      </c>
      <c r="F76" s="49">
        <f>F77+F78+F79+F80+F81+F82+F83</f>
        <v>126159.34000000001</v>
      </c>
      <c r="G76" s="64">
        <f t="shared" si="6"/>
        <v>0.4808905975790676</v>
      </c>
      <c r="H76" s="60">
        <f t="shared" si="7"/>
        <v>1.0315563368765333</v>
      </c>
    </row>
    <row r="77" spans="1:8" ht="18" customHeight="1" x14ac:dyDescent="0.25">
      <c r="A77" s="45" t="s">
        <v>173</v>
      </c>
      <c r="B77" s="45" t="s">
        <v>174</v>
      </c>
      <c r="C77" s="46">
        <v>985.72</v>
      </c>
      <c r="D77" s="46">
        <v>4100</v>
      </c>
      <c r="E77" s="46">
        <v>4100</v>
      </c>
      <c r="F77" s="47"/>
      <c r="G77" s="65">
        <f t="shared" si="6"/>
        <v>0</v>
      </c>
      <c r="H77" s="61">
        <f t="shared" si="7"/>
        <v>0</v>
      </c>
    </row>
    <row r="78" spans="1:8" ht="18" customHeight="1" x14ac:dyDescent="0.25">
      <c r="A78" s="45" t="s">
        <v>175</v>
      </c>
      <c r="B78" s="45" t="s">
        <v>176</v>
      </c>
      <c r="C78" s="46">
        <v>29081.32</v>
      </c>
      <c r="D78" s="46">
        <v>53300</v>
      </c>
      <c r="E78" s="46">
        <v>53300</v>
      </c>
      <c r="F78" s="47">
        <v>36939.96</v>
      </c>
      <c r="G78" s="65">
        <f t="shared" si="6"/>
        <v>1.2702298245059027</v>
      </c>
      <c r="H78" s="61">
        <f t="shared" si="7"/>
        <v>0.69305741088180106</v>
      </c>
    </row>
    <row r="79" spans="1:8" ht="18" customHeight="1" x14ac:dyDescent="0.25">
      <c r="A79" s="45" t="s">
        <v>177</v>
      </c>
      <c r="B79" s="45" t="s">
        <v>178</v>
      </c>
      <c r="C79" s="46">
        <v>8750.76</v>
      </c>
      <c r="D79" s="46">
        <v>20000</v>
      </c>
      <c r="E79" s="46">
        <v>20000</v>
      </c>
      <c r="F79" s="47">
        <v>17924.93</v>
      </c>
      <c r="G79" s="65">
        <f t="shared" si="6"/>
        <v>2.0483855116584158</v>
      </c>
      <c r="H79" s="61">
        <f t="shared" si="7"/>
        <v>0.89624650000000006</v>
      </c>
    </row>
    <row r="80" spans="1:8" ht="18" customHeight="1" x14ac:dyDescent="0.25">
      <c r="A80" s="45" t="s">
        <v>179</v>
      </c>
      <c r="B80" s="45" t="s">
        <v>180</v>
      </c>
      <c r="C80" s="46">
        <v>361.54</v>
      </c>
      <c r="D80" s="46">
        <v>1300</v>
      </c>
      <c r="E80" s="46">
        <v>1300</v>
      </c>
      <c r="F80" s="47">
        <v>531.54</v>
      </c>
      <c r="G80" s="65">
        <f t="shared" si="6"/>
        <v>1.470210765060574</v>
      </c>
      <c r="H80" s="61">
        <f t="shared" si="7"/>
        <v>0.40887692307692303</v>
      </c>
    </row>
    <row r="81" spans="1:8" ht="18" customHeight="1" x14ac:dyDescent="0.25">
      <c r="A81" s="45" t="s">
        <v>181</v>
      </c>
      <c r="B81" s="45" t="s">
        <v>182</v>
      </c>
      <c r="C81" s="46">
        <v>217933.51</v>
      </c>
      <c r="D81" s="46">
        <v>3700</v>
      </c>
      <c r="E81" s="46">
        <v>3700</v>
      </c>
      <c r="F81" s="47">
        <v>5096.8599999999997</v>
      </c>
      <c r="G81" s="65">
        <f t="shared" si="6"/>
        <v>2.3387224846697505E-2</v>
      </c>
      <c r="H81" s="61">
        <f t="shared" si="7"/>
        <v>1.3775297297297295</v>
      </c>
    </row>
    <row r="82" spans="1:8" ht="18" customHeight="1" x14ac:dyDescent="0.25">
      <c r="A82" s="45" t="s">
        <v>183</v>
      </c>
      <c r="B82" s="45" t="s">
        <v>184</v>
      </c>
      <c r="C82" s="46">
        <v>0</v>
      </c>
      <c r="D82" s="46">
        <v>13000</v>
      </c>
      <c r="E82" s="46">
        <v>13000</v>
      </c>
      <c r="F82" s="47">
        <v>38167.410000000003</v>
      </c>
      <c r="G82" s="65" t="e">
        <f t="shared" si="6"/>
        <v>#DIV/0!</v>
      </c>
      <c r="H82" s="61">
        <f t="shared" si="7"/>
        <v>2.9359546153846154</v>
      </c>
    </row>
    <row r="83" spans="1:8" ht="18" customHeight="1" x14ac:dyDescent="0.25">
      <c r="A83" s="45" t="s">
        <v>185</v>
      </c>
      <c r="B83" s="45" t="s">
        <v>172</v>
      </c>
      <c r="C83" s="46">
        <v>5232.3500000000004</v>
      </c>
      <c r="D83" s="46">
        <v>26900</v>
      </c>
      <c r="E83" s="46">
        <v>28900</v>
      </c>
      <c r="F83" s="47">
        <v>27498.639999999999</v>
      </c>
      <c r="G83" s="65">
        <f t="shared" si="6"/>
        <v>5.2555046967423813</v>
      </c>
      <c r="H83" s="61">
        <f t="shared" si="7"/>
        <v>1.0222542750929369</v>
      </c>
    </row>
    <row r="84" spans="1:8" ht="18" customHeight="1" x14ac:dyDescent="0.25">
      <c r="A84" s="54" t="s">
        <v>186</v>
      </c>
      <c r="B84" s="54" t="s">
        <v>35</v>
      </c>
      <c r="C84" s="55">
        <f>C85</f>
        <v>312341.39999999997</v>
      </c>
      <c r="D84" s="55">
        <f>D85</f>
        <v>4700</v>
      </c>
      <c r="E84" s="55">
        <f>E85</f>
        <v>4700</v>
      </c>
      <c r="F84" s="55">
        <f>F85</f>
        <v>774.18000000000006</v>
      </c>
      <c r="G84" s="63">
        <f t="shared" si="6"/>
        <v>2.4786339563055045E-3</v>
      </c>
      <c r="H84" s="59">
        <f t="shared" si="7"/>
        <v>0.16471914893617023</v>
      </c>
    </row>
    <row r="85" spans="1:8" s="50" customFormat="1" ht="18" customHeight="1" x14ac:dyDescent="0.25">
      <c r="A85" s="48" t="s">
        <v>187</v>
      </c>
      <c r="B85" s="48" t="s">
        <v>188</v>
      </c>
      <c r="C85" s="49">
        <f>C86+C87+C88+C89</f>
        <v>312341.39999999997</v>
      </c>
      <c r="D85" s="49">
        <f>D86+D87+D88+D89</f>
        <v>4700</v>
      </c>
      <c r="E85" s="49">
        <f>E86+E87+E88+E89</f>
        <v>4700</v>
      </c>
      <c r="F85" s="49">
        <f>F86+F87+F88+F89</f>
        <v>774.18000000000006</v>
      </c>
      <c r="G85" s="64">
        <f t="shared" si="6"/>
        <v>2.4786339563055045E-3</v>
      </c>
      <c r="H85" s="60">
        <f t="shared" si="7"/>
        <v>0.16471914893617023</v>
      </c>
    </row>
    <row r="86" spans="1:8" ht="18" customHeight="1" x14ac:dyDescent="0.25">
      <c r="A86" s="45" t="s">
        <v>189</v>
      </c>
      <c r="B86" s="45" t="s">
        <v>190</v>
      </c>
      <c r="C86" s="46">
        <v>558.04999999999995</v>
      </c>
      <c r="D86" s="46">
        <v>2400</v>
      </c>
      <c r="E86" s="46">
        <v>2400</v>
      </c>
      <c r="F86" s="47">
        <v>436.93</v>
      </c>
      <c r="G86" s="65">
        <f t="shared" si="6"/>
        <v>0.78295851626198376</v>
      </c>
      <c r="H86" s="61">
        <f t="shared" si="7"/>
        <v>0.18205416666666666</v>
      </c>
    </row>
    <row r="87" spans="1:8" ht="18" customHeight="1" x14ac:dyDescent="0.25">
      <c r="A87" s="45" t="s">
        <v>191</v>
      </c>
      <c r="B87" s="45" t="s">
        <v>192</v>
      </c>
      <c r="C87" s="46">
        <v>56.62</v>
      </c>
      <c r="D87" s="46">
        <v>0</v>
      </c>
      <c r="E87" s="46">
        <v>0</v>
      </c>
      <c r="F87" s="47">
        <v>35.799999999999997</v>
      </c>
      <c r="G87" s="65">
        <f t="shared" si="6"/>
        <v>0.63228541151536555</v>
      </c>
      <c r="H87" s="61" t="e">
        <f t="shared" si="7"/>
        <v>#DIV/0!</v>
      </c>
    </row>
    <row r="88" spans="1:8" ht="18" customHeight="1" x14ac:dyDescent="0.25">
      <c r="A88" s="45" t="s">
        <v>193</v>
      </c>
      <c r="B88" s="45" t="s">
        <v>194</v>
      </c>
      <c r="C88" s="46">
        <v>311726.73</v>
      </c>
      <c r="D88" s="46">
        <v>2000</v>
      </c>
      <c r="E88" s="46">
        <v>2000</v>
      </c>
      <c r="F88" s="47">
        <v>301.45</v>
      </c>
      <c r="G88" s="65">
        <f t="shared" si="6"/>
        <v>9.6703288806834114E-4</v>
      </c>
      <c r="H88" s="61">
        <f t="shared" si="7"/>
        <v>0.150725</v>
      </c>
    </row>
    <row r="89" spans="1:8" ht="18" customHeight="1" x14ac:dyDescent="0.25">
      <c r="A89" s="45" t="s">
        <v>195</v>
      </c>
      <c r="B89" s="45" t="s">
        <v>196</v>
      </c>
      <c r="C89" s="46">
        <v>0</v>
      </c>
      <c r="D89" s="46">
        <v>300</v>
      </c>
      <c r="E89" s="46">
        <v>300</v>
      </c>
      <c r="F89" s="47">
        <v>0</v>
      </c>
      <c r="G89" s="65" t="e">
        <f t="shared" si="6"/>
        <v>#DIV/0!</v>
      </c>
      <c r="H89" s="61">
        <f t="shared" si="7"/>
        <v>0</v>
      </c>
    </row>
    <row r="90" spans="1:8" ht="18" customHeight="1" x14ac:dyDescent="0.25">
      <c r="A90" s="54" t="s">
        <v>197</v>
      </c>
      <c r="B90" s="54" t="s">
        <v>198</v>
      </c>
      <c r="C90" s="55">
        <f t="shared" ref="C90:F91" si="8">C91</f>
        <v>5000</v>
      </c>
      <c r="D90" s="55">
        <f t="shared" si="8"/>
        <v>5000</v>
      </c>
      <c r="E90" s="55">
        <f t="shared" si="8"/>
        <v>5000</v>
      </c>
      <c r="F90" s="55">
        <f t="shared" si="8"/>
        <v>0</v>
      </c>
      <c r="G90" s="63">
        <f t="shared" si="6"/>
        <v>0</v>
      </c>
      <c r="H90" s="59">
        <f t="shared" si="7"/>
        <v>0</v>
      </c>
    </row>
    <row r="91" spans="1:8" s="50" customFormat="1" ht="18" customHeight="1" x14ac:dyDescent="0.25">
      <c r="A91" s="48" t="s">
        <v>199</v>
      </c>
      <c r="B91" s="48" t="s">
        <v>200</v>
      </c>
      <c r="C91" s="49">
        <f t="shared" si="8"/>
        <v>5000</v>
      </c>
      <c r="D91" s="49">
        <f t="shared" si="8"/>
        <v>5000</v>
      </c>
      <c r="E91" s="49">
        <f t="shared" si="8"/>
        <v>5000</v>
      </c>
      <c r="F91" s="49">
        <f t="shared" si="8"/>
        <v>0</v>
      </c>
      <c r="G91" s="64">
        <f t="shared" si="6"/>
        <v>0</v>
      </c>
      <c r="H91" s="60">
        <f t="shared" si="7"/>
        <v>0</v>
      </c>
    </row>
    <row r="92" spans="1:8" ht="18" customHeight="1" x14ac:dyDescent="0.25">
      <c r="A92" s="45" t="s">
        <v>201</v>
      </c>
      <c r="B92" s="45" t="s">
        <v>202</v>
      </c>
      <c r="C92" s="46">
        <v>5000</v>
      </c>
      <c r="D92" s="46">
        <v>5000</v>
      </c>
      <c r="E92" s="46">
        <v>5000</v>
      </c>
      <c r="F92" s="47">
        <v>0</v>
      </c>
      <c r="G92" s="65">
        <f t="shared" si="6"/>
        <v>0</v>
      </c>
      <c r="H92" s="61">
        <f t="shared" si="7"/>
        <v>0</v>
      </c>
    </row>
    <row r="93" spans="1:8" ht="18" customHeight="1" x14ac:dyDescent="0.25">
      <c r="A93" s="52" t="s">
        <v>203</v>
      </c>
      <c r="B93" s="52" t="s">
        <v>6</v>
      </c>
      <c r="C93" s="53">
        <f>C94+C97</f>
        <v>24310.559999999998</v>
      </c>
      <c r="D93" s="53">
        <f>D94+D97</f>
        <v>354600</v>
      </c>
      <c r="E93" s="53">
        <f>E94+E97</f>
        <v>463400</v>
      </c>
      <c r="F93" s="53">
        <f>F94+F97</f>
        <v>189716.76</v>
      </c>
      <c r="G93" s="62">
        <f t="shared" si="6"/>
        <v>7.8038827571228317</v>
      </c>
      <c r="H93" s="58">
        <f t="shared" si="7"/>
        <v>0.53501624365482237</v>
      </c>
    </row>
    <row r="94" spans="1:8" ht="18" customHeight="1" x14ac:dyDescent="0.25">
      <c r="A94" s="54" t="s">
        <v>204</v>
      </c>
      <c r="B94" s="54" t="s">
        <v>7</v>
      </c>
      <c r="C94" s="55">
        <f t="shared" ref="C94:F95" si="9">C95</f>
        <v>0</v>
      </c>
      <c r="D94" s="55">
        <f t="shared" si="9"/>
        <v>15000</v>
      </c>
      <c r="E94" s="55">
        <f t="shared" si="9"/>
        <v>0</v>
      </c>
      <c r="F94" s="55">
        <f t="shared" si="9"/>
        <v>0</v>
      </c>
      <c r="G94" s="63" t="e">
        <f t="shared" si="6"/>
        <v>#DIV/0!</v>
      </c>
      <c r="H94" s="59">
        <f t="shared" si="7"/>
        <v>0</v>
      </c>
    </row>
    <row r="95" spans="1:8" s="50" customFormat="1" ht="18" customHeight="1" x14ac:dyDescent="0.25">
      <c r="A95" s="48" t="s">
        <v>205</v>
      </c>
      <c r="B95" s="48" t="s">
        <v>206</v>
      </c>
      <c r="C95" s="49">
        <f t="shared" si="9"/>
        <v>0</v>
      </c>
      <c r="D95" s="49">
        <f t="shared" si="9"/>
        <v>15000</v>
      </c>
      <c r="E95" s="49">
        <f t="shared" si="9"/>
        <v>0</v>
      </c>
      <c r="F95" s="49">
        <f t="shared" si="9"/>
        <v>0</v>
      </c>
      <c r="G95" s="64" t="e">
        <f t="shared" si="6"/>
        <v>#DIV/0!</v>
      </c>
      <c r="H95" s="60">
        <f t="shared" si="7"/>
        <v>0</v>
      </c>
    </row>
    <row r="96" spans="1:8" ht="18" customHeight="1" x14ac:dyDescent="0.25">
      <c r="A96" s="45" t="s">
        <v>207</v>
      </c>
      <c r="B96" s="45" t="s">
        <v>208</v>
      </c>
      <c r="C96" s="46"/>
      <c r="D96" s="46">
        <v>15000</v>
      </c>
      <c r="E96" s="46">
        <v>0</v>
      </c>
      <c r="F96" s="47">
        <v>0</v>
      </c>
      <c r="G96" s="65" t="e">
        <f t="shared" si="6"/>
        <v>#DIV/0!</v>
      </c>
      <c r="H96" s="61">
        <f t="shared" si="7"/>
        <v>0</v>
      </c>
    </row>
    <row r="97" spans="1:8" ht="18" customHeight="1" x14ac:dyDescent="0.25">
      <c r="A97" s="54" t="s">
        <v>209</v>
      </c>
      <c r="B97" s="54" t="s">
        <v>13</v>
      </c>
      <c r="C97" s="55">
        <f>C98+C103+C107</f>
        <v>24310.559999999998</v>
      </c>
      <c r="D97" s="55">
        <f>D98+D103+D107</f>
        <v>339600</v>
      </c>
      <c r="E97" s="55">
        <f>E98+E103+E107</f>
        <v>463400</v>
      </c>
      <c r="F97" s="55">
        <f>F98+F103+F107</f>
        <v>189716.76</v>
      </c>
      <c r="G97" s="63">
        <f t="shared" si="6"/>
        <v>7.8038827571228317</v>
      </c>
      <c r="H97" s="59">
        <f t="shared" si="7"/>
        <v>0.55864770318021206</v>
      </c>
    </row>
    <row r="98" spans="1:8" s="50" customFormat="1" ht="18" customHeight="1" x14ac:dyDescent="0.25">
      <c r="A98" s="48" t="s">
        <v>210</v>
      </c>
      <c r="B98" s="48" t="s">
        <v>211</v>
      </c>
      <c r="C98" s="49">
        <f>C99+C100+C101+C102</f>
        <v>9186.9599999999991</v>
      </c>
      <c r="D98" s="49">
        <f>D99+D100+D101+D102</f>
        <v>110300</v>
      </c>
      <c r="E98" s="49">
        <f>E99+E100+E101+E102</f>
        <v>197600</v>
      </c>
      <c r="F98" s="49">
        <f>F99+F100+F101+F102</f>
        <v>79419.53</v>
      </c>
      <c r="G98" s="64">
        <f t="shared" si="6"/>
        <v>8.6448106881928304</v>
      </c>
      <c r="H98" s="60">
        <f t="shared" si="7"/>
        <v>0.72003200362647324</v>
      </c>
    </row>
    <row r="99" spans="1:8" ht="18" customHeight="1" x14ac:dyDescent="0.25">
      <c r="A99" s="45" t="s">
        <v>212</v>
      </c>
      <c r="B99" s="45" t="s">
        <v>213</v>
      </c>
      <c r="C99" s="46">
        <v>9186.9599999999991</v>
      </c>
      <c r="D99" s="46">
        <v>41000</v>
      </c>
      <c r="E99" s="46">
        <v>65000</v>
      </c>
      <c r="F99" s="47">
        <v>35288.300000000003</v>
      </c>
      <c r="G99" s="65">
        <f t="shared" si="6"/>
        <v>3.8411291656870179</v>
      </c>
      <c r="H99" s="61">
        <f t="shared" si="7"/>
        <v>0.86069024390243909</v>
      </c>
    </row>
    <row r="100" spans="1:8" ht="18" customHeight="1" x14ac:dyDescent="0.25">
      <c r="A100" s="45" t="s">
        <v>214</v>
      </c>
      <c r="B100" s="45" t="s">
        <v>215</v>
      </c>
      <c r="C100" s="46">
        <v>0</v>
      </c>
      <c r="D100" s="46">
        <v>1000</v>
      </c>
      <c r="E100" s="46">
        <v>1000</v>
      </c>
      <c r="F100" s="47">
        <v>751.43</v>
      </c>
      <c r="G100" s="65" t="e">
        <f t="shared" si="6"/>
        <v>#DIV/0!</v>
      </c>
      <c r="H100" s="61">
        <f t="shared" si="7"/>
        <v>0.75142999999999993</v>
      </c>
    </row>
    <row r="101" spans="1:8" ht="18" customHeight="1" x14ac:dyDescent="0.25">
      <c r="A101" s="45" t="s">
        <v>216</v>
      </c>
      <c r="B101" s="45" t="s">
        <v>217</v>
      </c>
      <c r="C101" s="46">
        <v>0</v>
      </c>
      <c r="D101" s="46">
        <v>1000</v>
      </c>
      <c r="E101" s="46">
        <v>1000</v>
      </c>
      <c r="F101" s="47">
        <v>0</v>
      </c>
      <c r="G101" s="65" t="e">
        <f t="shared" si="6"/>
        <v>#DIV/0!</v>
      </c>
      <c r="H101" s="61">
        <f t="shared" si="7"/>
        <v>0</v>
      </c>
    </row>
    <row r="102" spans="1:8" ht="18" customHeight="1" x14ac:dyDescent="0.25">
      <c r="A102" s="45" t="s">
        <v>218</v>
      </c>
      <c r="B102" s="45" t="s">
        <v>219</v>
      </c>
      <c r="C102" s="46">
        <v>0</v>
      </c>
      <c r="D102" s="46">
        <v>67300</v>
      </c>
      <c r="E102" s="46">
        <v>130600</v>
      </c>
      <c r="F102" s="47">
        <v>43379.8</v>
      </c>
      <c r="G102" s="65" t="e">
        <f t="shared" si="6"/>
        <v>#DIV/0!</v>
      </c>
      <c r="H102" s="61">
        <f t="shared" si="7"/>
        <v>0.64457355126300153</v>
      </c>
    </row>
    <row r="103" spans="1:8" s="50" customFormat="1" ht="18" customHeight="1" x14ac:dyDescent="0.25">
      <c r="A103" s="48" t="s">
        <v>220</v>
      </c>
      <c r="B103" s="48" t="s">
        <v>221</v>
      </c>
      <c r="C103" s="49">
        <f>C104+C105+C106</f>
        <v>15123.6</v>
      </c>
      <c r="D103" s="49">
        <f>D104+D105+D106</f>
        <v>229300</v>
      </c>
      <c r="E103" s="49">
        <f>E104+E105+E106</f>
        <v>265800</v>
      </c>
      <c r="F103" s="49">
        <f>F104+F105+F106</f>
        <v>110297.23</v>
      </c>
      <c r="G103" s="64">
        <f t="shared" si="6"/>
        <v>7.2930539025099836</v>
      </c>
      <c r="H103" s="60">
        <f t="shared" si="7"/>
        <v>0.48101713911905797</v>
      </c>
    </row>
    <row r="104" spans="1:8" ht="18" customHeight="1" x14ac:dyDescent="0.25">
      <c r="A104" s="45" t="s">
        <v>222</v>
      </c>
      <c r="B104" s="45" t="s">
        <v>223</v>
      </c>
      <c r="C104" s="46">
        <v>123.6</v>
      </c>
      <c r="D104" s="46">
        <v>7300</v>
      </c>
      <c r="E104" s="46">
        <v>7100</v>
      </c>
      <c r="F104" s="47">
        <v>197.22</v>
      </c>
      <c r="G104" s="65">
        <f t="shared" si="6"/>
        <v>1.5956310679611652</v>
      </c>
      <c r="H104" s="61">
        <f t="shared" si="7"/>
        <v>2.7016438356164383E-2</v>
      </c>
    </row>
    <row r="105" spans="1:8" ht="18" customHeight="1" x14ac:dyDescent="0.25">
      <c r="A105" s="45" t="s">
        <v>224</v>
      </c>
      <c r="B105" s="45" t="s">
        <v>225</v>
      </c>
      <c r="C105" s="46">
        <v>15000</v>
      </c>
      <c r="D105" s="46">
        <v>222000</v>
      </c>
      <c r="E105" s="46">
        <v>258700</v>
      </c>
      <c r="F105" s="47">
        <v>110100.01</v>
      </c>
      <c r="G105" s="65">
        <f t="shared" si="6"/>
        <v>7.3400006666666666</v>
      </c>
      <c r="H105" s="61">
        <f t="shared" si="7"/>
        <v>0.49594599099099096</v>
      </c>
    </row>
    <row r="106" spans="1:8" ht="18" customHeight="1" x14ac:dyDescent="0.25">
      <c r="A106" s="45" t="s">
        <v>226</v>
      </c>
      <c r="B106" s="45" t="s">
        <v>227</v>
      </c>
      <c r="C106" s="46">
        <v>0</v>
      </c>
      <c r="D106" s="46">
        <v>0</v>
      </c>
      <c r="E106" s="46">
        <v>0</v>
      </c>
      <c r="F106" s="47">
        <v>0</v>
      </c>
      <c r="G106" s="65" t="e">
        <f t="shared" si="6"/>
        <v>#DIV/0!</v>
      </c>
      <c r="H106" s="61" t="e">
        <f t="shared" si="7"/>
        <v>#DIV/0!</v>
      </c>
    </row>
    <row r="107" spans="1:8" s="50" customFormat="1" ht="18" customHeight="1" x14ac:dyDescent="0.25">
      <c r="A107" s="48" t="s">
        <v>228</v>
      </c>
      <c r="B107" s="48" t="s">
        <v>229</v>
      </c>
      <c r="C107" s="49">
        <f>C108</f>
        <v>0</v>
      </c>
      <c r="D107" s="49">
        <f>D108</f>
        <v>0</v>
      </c>
      <c r="E107" s="49">
        <f>E108</f>
        <v>0</v>
      </c>
      <c r="F107" s="49">
        <f>F108</f>
        <v>0</v>
      </c>
      <c r="G107" s="64" t="e">
        <f t="shared" si="6"/>
        <v>#DIV/0!</v>
      </c>
      <c r="H107" s="60" t="e">
        <f t="shared" si="7"/>
        <v>#DIV/0!</v>
      </c>
    </row>
    <row r="108" spans="1:8" ht="18" customHeight="1" x14ac:dyDescent="0.25">
      <c r="A108" s="45" t="s">
        <v>230</v>
      </c>
      <c r="B108" s="45" t="s">
        <v>231</v>
      </c>
      <c r="C108" s="46">
        <v>0</v>
      </c>
      <c r="D108" s="46">
        <v>0</v>
      </c>
      <c r="E108" s="46">
        <v>0</v>
      </c>
      <c r="F108" s="47">
        <v>0</v>
      </c>
      <c r="G108" s="65" t="e">
        <f t="shared" si="6"/>
        <v>#DIV/0!</v>
      </c>
      <c r="H108" s="61" t="e">
        <f t="shared" si="7"/>
        <v>#DIV/0!</v>
      </c>
    </row>
  </sheetData>
  <mergeCells count="2">
    <mergeCell ref="A4:B4"/>
    <mergeCell ref="A5:B5"/>
  </mergeCells>
  <conditionalFormatting sqref="G6:H108">
    <cfRule type="containsErrors" dxfId="2" priority="1">
      <formula>ISERROR(G6)</formula>
    </cfRule>
  </conditionalFormatting>
  <pageMargins left="0.43307086614173229" right="0" top="0.39370078740157483" bottom="0.39370078740157483" header="0" footer="0"/>
  <pageSetup paperSize="9" scale="50" orientation="portrait" r:id="rId1"/>
  <headerFooter alignWithMargins="0">
    <oddFooter xml:space="preserve">&amp;L&amp;"Arial"&amp;8 Lista: LCW148RBPR &amp;C&amp;"Arial"&amp;8 Stranica 
&amp;B&amp;P&amp;B &amp;R&amp;"Arial"&amp;8 * OBRADA LC * </oddFooter>
  </headerFooter>
  <rowBreaks count="1" manualBreakCount="1">
    <brk id="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F21D7-BF41-4CFE-8433-08B3463FB699}">
  <sheetPr>
    <tabColor rgb="FF92D050"/>
  </sheetPr>
  <dimension ref="A1:J28"/>
  <sheetViews>
    <sheetView showGridLines="0" zoomScaleNormal="100" workbookViewId="0">
      <selection activeCell="G17" sqref="G17"/>
    </sheetView>
  </sheetViews>
  <sheetFormatPr defaultColWidth="16.5703125" defaultRowHeight="17.25" customHeight="1" x14ac:dyDescent="0.25"/>
  <cols>
    <col min="1" max="1" width="12.28515625" style="43" customWidth="1"/>
    <col min="2" max="2" width="56" style="43" customWidth="1"/>
    <col min="3" max="6" width="14.7109375" style="43" customWidth="1"/>
    <col min="7" max="8" width="9" style="43" customWidth="1"/>
    <col min="9" max="16384" width="16.5703125" style="43"/>
  </cols>
  <sheetData>
    <row r="1" spans="1:10" ht="17.25" customHeight="1" x14ac:dyDescent="0.25">
      <c r="A1" s="44" t="s">
        <v>46</v>
      </c>
      <c r="C1" s="73"/>
      <c r="D1" s="73"/>
      <c r="E1" s="73"/>
      <c r="F1" s="73"/>
    </row>
    <row r="2" spans="1:10" ht="17.25" customHeight="1" x14ac:dyDescent="0.25">
      <c r="A2" s="44" t="s">
        <v>252</v>
      </c>
      <c r="C2" s="73"/>
      <c r="D2" s="73"/>
      <c r="E2" s="73"/>
      <c r="F2" s="73"/>
    </row>
    <row r="3" spans="1:10" ht="17.25" customHeight="1" x14ac:dyDescent="0.25">
      <c r="A3" s="84" t="s">
        <v>253</v>
      </c>
      <c r="C3" s="73"/>
      <c r="D3" s="73"/>
      <c r="E3" s="73"/>
      <c r="F3" s="73"/>
      <c r="H3" s="123" t="s">
        <v>15</v>
      </c>
    </row>
    <row r="4" spans="1:10" ht="28.5" customHeight="1" x14ac:dyDescent="0.25">
      <c r="A4" s="154" t="s">
        <v>38</v>
      </c>
      <c r="B4" s="154"/>
      <c r="C4" s="14" t="s">
        <v>42</v>
      </c>
      <c r="D4" s="14" t="s">
        <v>43</v>
      </c>
      <c r="E4" s="14" t="s">
        <v>44</v>
      </c>
      <c r="F4" s="14" t="s">
        <v>45</v>
      </c>
      <c r="G4" s="14" t="s">
        <v>39</v>
      </c>
      <c r="H4" s="14" t="s">
        <v>39</v>
      </c>
    </row>
    <row r="5" spans="1:10" ht="10.5" customHeight="1" x14ac:dyDescent="0.25">
      <c r="A5" s="154">
        <v>1</v>
      </c>
      <c r="B5" s="154"/>
      <c r="C5" s="14">
        <v>2</v>
      </c>
      <c r="D5" s="14">
        <v>3</v>
      </c>
      <c r="E5" s="14">
        <v>4</v>
      </c>
      <c r="F5" s="14">
        <v>5</v>
      </c>
      <c r="G5" s="14" t="s">
        <v>48</v>
      </c>
      <c r="H5" s="15" t="s">
        <v>49</v>
      </c>
    </row>
    <row r="6" spans="1:10" ht="17.25" customHeight="1" x14ac:dyDescent="0.25">
      <c r="A6" s="69"/>
      <c r="B6" s="69" t="s">
        <v>102</v>
      </c>
      <c r="C6" s="70">
        <f>C7+C8+C9+C10+C11+C12+C13+C14+C15</f>
        <v>2244884.6100000003</v>
      </c>
      <c r="D6" s="70">
        <f>D7+D8+D9+D10+D11+D12+D13+D14+D15</f>
        <v>5393800</v>
      </c>
      <c r="E6" s="70">
        <f t="shared" ref="E6:F6" si="0">E7+E8+E9+E10+E11+E12+E13+E14+E15</f>
        <v>5715500</v>
      </c>
      <c r="F6" s="70">
        <f t="shared" si="0"/>
        <v>2504711.2799999998</v>
      </c>
      <c r="G6" s="71">
        <f t="shared" ref="G6:G22" si="1">F6/C6</f>
        <v>1.1157416594343348</v>
      </c>
      <c r="H6" s="71">
        <f t="shared" ref="H6:H25" si="2">F6/D6</f>
        <v>0.46436858615447363</v>
      </c>
    </row>
    <row r="7" spans="1:10" ht="17.25" customHeight="1" x14ac:dyDescent="0.25">
      <c r="A7" s="122" t="s">
        <v>251</v>
      </c>
      <c r="B7" s="45" t="s">
        <v>250</v>
      </c>
      <c r="C7" s="46">
        <v>1803573.83</v>
      </c>
      <c r="D7" s="46">
        <v>4485800</v>
      </c>
      <c r="E7" s="46">
        <v>4807500</v>
      </c>
      <c r="F7" s="47">
        <v>2133571.19</v>
      </c>
      <c r="G7" s="65">
        <f t="shared" si="1"/>
        <v>1.182968589647367</v>
      </c>
      <c r="H7" s="65">
        <f t="shared" si="2"/>
        <v>0.47562780106112623</v>
      </c>
    </row>
    <row r="8" spans="1:10" ht="17.25" customHeight="1" x14ac:dyDescent="0.25">
      <c r="A8" s="122" t="s">
        <v>249</v>
      </c>
      <c r="B8" s="45" t="s">
        <v>248</v>
      </c>
      <c r="C8" s="46">
        <v>113494.46</v>
      </c>
      <c r="D8" s="46">
        <v>312200</v>
      </c>
      <c r="E8" s="46">
        <v>312200</v>
      </c>
      <c r="F8" s="47">
        <v>140006.51999999999</v>
      </c>
      <c r="G8" s="65">
        <f t="shared" si="1"/>
        <v>1.2335978337621059</v>
      </c>
      <c r="H8" s="65">
        <f t="shared" si="2"/>
        <v>0.44845137732222928</v>
      </c>
    </row>
    <row r="9" spans="1:10" ht="17.25" customHeight="1" x14ac:dyDescent="0.25">
      <c r="A9" s="122" t="s">
        <v>247</v>
      </c>
      <c r="B9" s="45" t="s">
        <v>246</v>
      </c>
      <c r="C9" s="46">
        <v>98320.23</v>
      </c>
      <c r="D9" s="46">
        <v>183700</v>
      </c>
      <c r="E9" s="46">
        <v>183700</v>
      </c>
      <c r="F9" s="47">
        <v>83717.19</v>
      </c>
      <c r="G9" s="65">
        <f t="shared" si="1"/>
        <v>0.85147471685125231</v>
      </c>
      <c r="H9" s="65">
        <f t="shared" si="2"/>
        <v>0.45572776265650516</v>
      </c>
    </row>
    <row r="10" spans="1:10" ht="17.25" customHeight="1" x14ac:dyDescent="0.25">
      <c r="A10" s="122" t="s">
        <v>245</v>
      </c>
      <c r="B10" s="45" t="s">
        <v>244</v>
      </c>
      <c r="C10" s="46">
        <v>112401.12</v>
      </c>
      <c r="D10" s="46">
        <v>46300</v>
      </c>
      <c r="E10" s="46">
        <v>46300</v>
      </c>
      <c r="F10" s="47">
        <v>8825</v>
      </c>
      <c r="G10" s="65">
        <f t="shared" si="1"/>
        <v>7.8513452534992534E-2</v>
      </c>
      <c r="H10" s="65">
        <f t="shared" si="2"/>
        <v>0.19060475161987042</v>
      </c>
    </row>
    <row r="11" spans="1:10" ht="17.25" customHeight="1" x14ac:dyDescent="0.25">
      <c r="A11" s="122" t="s">
        <v>243</v>
      </c>
      <c r="B11" s="45" t="s">
        <v>242</v>
      </c>
      <c r="C11" s="46">
        <v>84704.97</v>
      </c>
      <c r="D11" s="46">
        <v>208000</v>
      </c>
      <c r="E11" s="46">
        <v>208000</v>
      </c>
      <c r="F11" s="47">
        <v>72091.38</v>
      </c>
      <c r="G11" s="65">
        <f t="shared" si="1"/>
        <v>0.85108795859322073</v>
      </c>
      <c r="H11" s="65">
        <f t="shared" si="2"/>
        <v>0.34659317307692311</v>
      </c>
    </row>
    <row r="12" spans="1:10" ht="17.25" customHeight="1" x14ac:dyDescent="0.25">
      <c r="A12" s="122" t="s">
        <v>241</v>
      </c>
      <c r="B12" s="45" t="s">
        <v>240</v>
      </c>
      <c r="C12" s="46">
        <v>4500</v>
      </c>
      <c r="D12" s="46">
        <v>14200</v>
      </c>
      <c r="E12" s="46">
        <v>14200</v>
      </c>
      <c r="F12" s="47">
        <v>0</v>
      </c>
      <c r="G12" s="65">
        <f t="shared" si="1"/>
        <v>0</v>
      </c>
      <c r="H12" s="65">
        <f t="shared" si="2"/>
        <v>0</v>
      </c>
    </row>
    <row r="13" spans="1:10" ht="17.25" hidden="1" customHeight="1" x14ac:dyDescent="0.25">
      <c r="A13" s="122" t="s">
        <v>239</v>
      </c>
      <c r="B13" s="45" t="s">
        <v>238</v>
      </c>
      <c r="C13" s="46">
        <v>0</v>
      </c>
      <c r="D13" s="46">
        <v>0</v>
      </c>
      <c r="E13" s="46">
        <v>0</v>
      </c>
      <c r="F13" s="47">
        <v>0</v>
      </c>
      <c r="G13" s="65" t="e">
        <f t="shared" si="1"/>
        <v>#DIV/0!</v>
      </c>
      <c r="H13" s="65" t="e">
        <f t="shared" si="2"/>
        <v>#DIV/0!</v>
      </c>
    </row>
    <row r="14" spans="1:10" ht="17.25" customHeight="1" x14ac:dyDescent="0.25">
      <c r="A14" s="122" t="s">
        <v>237</v>
      </c>
      <c r="B14" s="45" t="s">
        <v>236</v>
      </c>
      <c r="C14" s="46">
        <v>0</v>
      </c>
      <c r="D14" s="46">
        <v>10500</v>
      </c>
      <c r="E14" s="46">
        <v>10500</v>
      </c>
      <c r="F14" s="47">
        <v>0</v>
      </c>
      <c r="G14" s="65" t="e">
        <f t="shared" si="1"/>
        <v>#DIV/0!</v>
      </c>
      <c r="H14" s="65">
        <f t="shared" si="2"/>
        <v>0</v>
      </c>
    </row>
    <row r="15" spans="1:10" ht="17.25" customHeight="1" x14ac:dyDescent="0.25">
      <c r="A15" s="122" t="s">
        <v>235</v>
      </c>
      <c r="B15" s="45" t="s">
        <v>234</v>
      </c>
      <c r="C15" s="46">
        <v>27890</v>
      </c>
      <c r="D15" s="46">
        <v>133100</v>
      </c>
      <c r="E15" s="46">
        <v>133100</v>
      </c>
      <c r="F15" s="47">
        <v>66500</v>
      </c>
      <c r="G15" s="65">
        <f t="shared" si="1"/>
        <v>2.3843671566869844</v>
      </c>
      <c r="H15" s="65">
        <f t="shared" si="2"/>
        <v>0.49962434259954919</v>
      </c>
    </row>
    <row r="16" spans="1:10" ht="17.25" customHeight="1" x14ac:dyDescent="0.25">
      <c r="A16" s="69"/>
      <c r="B16" s="69" t="s">
        <v>103</v>
      </c>
      <c r="C16" s="70">
        <f>C17+C18+C19+C20+C21+C22+C23+C24+C25</f>
        <v>2029397.3599999999</v>
      </c>
      <c r="D16" s="70">
        <f>D17+D18+D19+D20+D21+D22+D23+D24+D25</f>
        <v>5393800</v>
      </c>
      <c r="E16" s="70">
        <f t="shared" ref="E16:F16" si="3">E17+E18+E19+E20+E21+E22+E23+E24+E25</f>
        <v>5715500</v>
      </c>
      <c r="F16" s="70">
        <f t="shared" si="3"/>
        <v>2483070.1200000006</v>
      </c>
      <c r="G16" s="71">
        <f t="shared" si="1"/>
        <v>1.223550482986733</v>
      </c>
      <c r="H16" s="71">
        <f t="shared" si="2"/>
        <v>0.46035635729912133</v>
      </c>
      <c r="I16" s="56">
        <v>2483070.12</v>
      </c>
      <c r="J16" s="124">
        <f>F16-I16</f>
        <v>0</v>
      </c>
    </row>
    <row r="17" spans="1:10" ht="17.25" customHeight="1" x14ac:dyDescent="0.25">
      <c r="A17" s="122" t="s">
        <v>251</v>
      </c>
      <c r="B17" s="45" t="s">
        <v>250</v>
      </c>
      <c r="C17" s="46">
        <v>1720247.64</v>
      </c>
      <c r="D17" s="46">
        <v>4485800</v>
      </c>
      <c r="E17" s="46">
        <v>4807500</v>
      </c>
      <c r="F17" s="47">
        <f>1980326.58+57666.17</f>
        <v>2037992.75</v>
      </c>
      <c r="G17" s="65">
        <f t="shared" si="1"/>
        <v>1.184708935278644</v>
      </c>
      <c r="H17" s="65">
        <f t="shared" si="2"/>
        <v>0.4543209126577199</v>
      </c>
      <c r="I17" s="56">
        <f>'Posebni dio'!F12+'Posebni dio'!F97+'Posebni dio'!F265</f>
        <v>2090695.69</v>
      </c>
      <c r="J17" s="124">
        <f>F17-I17</f>
        <v>-52702.939999999944</v>
      </c>
    </row>
    <row r="18" spans="1:10" ht="17.25" customHeight="1" x14ac:dyDescent="0.25">
      <c r="A18" s="122" t="s">
        <v>249</v>
      </c>
      <c r="B18" s="45" t="s">
        <v>248</v>
      </c>
      <c r="C18" s="46">
        <f>201958.6-560</f>
        <v>201398.6</v>
      </c>
      <c r="D18" s="46">
        <v>312200</v>
      </c>
      <c r="E18" s="46">
        <v>312200</v>
      </c>
      <c r="F18" s="47">
        <v>189315.24</v>
      </c>
      <c r="G18" s="65">
        <f t="shared" si="1"/>
        <v>0.94000276069446353</v>
      </c>
      <c r="H18" s="65">
        <f t="shared" si="2"/>
        <v>0.60639090326713641</v>
      </c>
      <c r="I18" s="56">
        <f>'Posebni dio'!F48+'Posebni dio'!F124+'Posebni dio'!F279</f>
        <v>189315.24000000002</v>
      </c>
    </row>
    <row r="19" spans="1:10" ht="17.25" customHeight="1" x14ac:dyDescent="0.25">
      <c r="A19" s="122" t="s">
        <v>247</v>
      </c>
      <c r="B19" s="45" t="s">
        <v>246</v>
      </c>
      <c r="C19" s="46">
        <v>24572.16</v>
      </c>
      <c r="D19" s="46">
        <v>183700</v>
      </c>
      <c r="E19" s="46">
        <v>183700</v>
      </c>
      <c r="F19" s="47">
        <v>91831.85</v>
      </c>
      <c r="G19" s="65">
        <f t="shared" si="1"/>
        <v>3.7372314847371988</v>
      </c>
      <c r="H19" s="65">
        <f t="shared" si="2"/>
        <v>0.49990119760479046</v>
      </c>
      <c r="I19" s="56"/>
    </row>
    <row r="20" spans="1:10" ht="17.25" customHeight="1" x14ac:dyDescent="0.25">
      <c r="A20" s="122" t="s">
        <v>245</v>
      </c>
      <c r="B20" s="45" t="s">
        <v>244</v>
      </c>
      <c r="C20" s="46">
        <v>38940.58</v>
      </c>
      <c r="D20" s="46">
        <v>46300</v>
      </c>
      <c r="E20" s="46">
        <v>46300</v>
      </c>
      <c r="F20" s="47">
        <v>51903.47</v>
      </c>
      <c r="G20" s="65">
        <f t="shared" si="1"/>
        <v>1.3328889811091669</v>
      </c>
      <c r="H20" s="65">
        <f t="shared" si="2"/>
        <v>1.1210252699784018</v>
      </c>
      <c r="I20" s="56"/>
    </row>
    <row r="21" spans="1:10" ht="17.25" customHeight="1" x14ac:dyDescent="0.25">
      <c r="A21" s="122" t="s">
        <v>243</v>
      </c>
      <c r="B21" s="45" t="s">
        <v>242</v>
      </c>
      <c r="C21" s="46">
        <v>22328.639999999999</v>
      </c>
      <c r="D21" s="46">
        <v>208000</v>
      </c>
      <c r="E21" s="46">
        <v>208000</v>
      </c>
      <c r="F21" s="47">
        <v>50294.61</v>
      </c>
      <c r="G21" s="65">
        <f t="shared" si="1"/>
        <v>2.2524708177479686</v>
      </c>
      <c r="H21" s="65">
        <f t="shared" si="2"/>
        <v>0.24180100961538462</v>
      </c>
      <c r="I21" s="56"/>
    </row>
    <row r="22" spans="1:10" ht="17.25" customHeight="1" x14ac:dyDescent="0.25">
      <c r="A22" s="122" t="s">
        <v>241</v>
      </c>
      <c r="B22" s="45" t="s">
        <v>240</v>
      </c>
      <c r="C22" s="46">
        <v>4003.51</v>
      </c>
      <c r="D22" s="46">
        <v>14200</v>
      </c>
      <c r="E22" s="46">
        <v>14200</v>
      </c>
      <c r="F22" s="47">
        <v>0</v>
      </c>
      <c r="G22" s="65">
        <f t="shared" si="1"/>
        <v>0</v>
      </c>
      <c r="H22" s="65">
        <f t="shared" si="2"/>
        <v>0</v>
      </c>
      <c r="I22" s="56"/>
    </row>
    <row r="23" spans="1:10" ht="17.25" hidden="1" customHeight="1" x14ac:dyDescent="0.25">
      <c r="A23" s="122" t="s">
        <v>239</v>
      </c>
      <c r="B23" s="45" t="s">
        <v>238</v>
      </c>
      <c r="C23" s="46">
        <v>0</v>
      </c>
      <c r="D23" s="46">
        <v>0</v>
      </c>
      <c r="E23" s="46">
        <v>0</v>
      </c>
      <c r="F23" s="47">
        <v>0</v>
      </c>
      <c r="G23" s="65" t="e">
        <f t="shared" ref="G23:G24" si="4">F23/C23</f>
        <v>#DIV/0!</v>
      </c>
      <c r="H23" s="65" t="e">
        <f t="shared" si="2"/>
        <v>#DIV/0!</v>
      </c>
      <c r="I23" s="56"/>
    </row>
    <row r="24" spans="1:10" ht="17.25" customHeight="1" x14ac:dyDescent="0.25">
      <c r="A24" s="122" t="s">
        <v>237</v>
      </c>
      <c r="B24" s="45" t="s">
        <v>236</v>
      </c>
      <c r="C24" s="46">
        <v>0</v>
      </c>
      <c r="D24" s="46">
        <v>10500</v>
      </c>
      <c r="E24" s="46">
        <v>10500</v>
      </c>
      <c r="F24" s="47">
        <v>0</v>
      </c>
      <c r="G24" s="65" t="e">
        <f t="shared" si="4"/>
        <v>#DIV/0!</v>
      </c>
      <c r="H24" s="65">
        <f t="shared" si="2"/>
        <v>0</v>
      </c>
      <c r="I24" s="56"/>
    </row>
    <row r="25" spans="1:10" ht="17.25" customHeight="1" x14ac:dyDescent="0.25">
      <c r="A25" s="122" t="s">
        <v>235</v>
      </c>
      <c r="B25" s="45" t="s">
        <v>234</v>
      </c>
      <c r="C25" s="46">
        <v>17906.23</v>
      </c>
      <c r="D25" s="46">
        <v>133100</v>
      </c>
      <c r="E25" s="46">
        <v>133100</v>
      </c>
      <c r="F25" s="47">
        <v>61732.2</v>
      </c>
      <c r="G25" s="65">
        <f>F25/C25</f>
        <v>3.4475263637292719</v>
      </c>
      <c r="H25" s="65">
        <f t="shared" si="2"/>
        <v>0.46380315552216378</v>
      </c>
      <c r="I25" s="56"/>
    </row>
    <row r="27" spans="1:10" ht="17.25" customHeight="1" x14ac:dyDescent="0.25">
      <c r="C27" s="73"/>
      <c r="D27" s="73"/>
      <c r="E27" s="73"/>
      <c r="F27" s="73"/>
    </row>
    <row r="28" spans="1:10" ht="17.25" customHeight="1" x14ac:dyDescent="0.25">
      <c r="C28" s="73"/>
      <c r="D28" s="73"/>
      <c r="E28" s="73"/>
      <c r="F28" s="73"/>
    </row>
  </sheetData>
  <mergeCells count="2">
    <mergeCell ref="A4:B4"/>
    <mergeCell ref="A5:B5"/>
  </mergeCells>
  <conditionalFormatting sqref="G6:H25">
    <cfRule type="containsErrors" dxfId="1" priority="1">
      <formula>ISERROR(G6)</formula>
    </cfRule>
  </conditionalFormatting>
  <pageMargins left="0.31" right="0.46" top="0.5" bottom="0.39370078740157483" header="0" footer="0"/>
  <pageSetup paperSize="9" scale="83" orientation="landscape" r:id="rId1"/>
  <headerFooter alignWithMargins="0">
    <oddFooter xml:space="preserve">&amp;L&amp;"Arial"&amp;8 Lista: LCW148RBPR &amp;C&amp;"Arial"&amp;8 Stranica 
&amp;B&amp;P&amp;B &amp;R&amp;"Arial"&amp;8 * OBRADA LC *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BE84-6B6D-4DE1-9EA5-29F578892AEF}">
  <sheetPr>
    <tabColor rgb="FF92D050"/>
  </sheetPr>
  <dimension ref="A1:H8"/>
  <sheetViews>
    <sheetView zoomScaleNormal="100" workbookViewId="0">
      <pane ySplit="3" topLeftCell="A4" activePane="bottomLeft" state="frozen"/>
      <selection pane="bottomLeft" activeCell="F9" sqref="F9"/>
    </sheetView>
  </sheetViews>
  <sheetFormatPr defaultColWidth="14.85546875" defaultRowHeight="15" customHeight="1" x14ac:dyDescent="0.25"/>
  <cols>
    <col min="1" max="1" width="35.5703125" style="74" bestFit="1" customWidth="1"/>
    <col min="2" max="2" width="23.7109375" style="74" bestFit="1" customWidth="1"/>
    <col min="3" max="6" width="14.85546875" style="74"/>
    <col min="7" max="8" width="10.85546875" style="74" customWidth="1"/>
    <col min="9" max="256" width="14.85546875" style="74"/>
    <col min="257" max="257" width="35.5703125" style="74" bestFit="1" customWidth="1"/>
    <col min="258" max="258" width="23.7109375" style="74" bestFit="1" customWidth="1"/>
    <col min="259" max="512" width="14.85546875" style="74"/>
    <col min="513" max="513" width="35.5703125" style="74" bestFit="1" customWidth="1"/>
    <col min="514" max="514" width="23.7109375" style="74" bestFit="1" customWidth="1"/>
    <col min="515" max="768" width="14.85546875" style="74"/>
    <col min="769" max="769" width="35.5703125" style="74" bestFit="1" customWidth="1"/>
    <col min="770" max="770" width="23.7109375" style="74" bestFit="1" customWidth="1"/>
    <col min="771" max="1024" width="14.85546875" style="74"/>
    <col min="1025" max="1025" width="35.5703125" style="74" bestFit="1" customWidth="1"/>
    <col min="1026" max="1026" width="23.7109375" style="74" bestFit="1" customWidth="1"/>
    <col min="1027" max="1280" width="14.85546875" style="74"/>
    <col min="1281" max="1281" width="35.5703125" style="74" bestFit="1" customWidth="1"/>
    <col min="1282" max="1282" width="23.7109375" style="74" bestFit="1" customWidth="1"/>
    <col min="1283" max="1536" width="14.85546875" style="74"/>
    <col min="1537" max="1537" width="35.5703125" style="74" bestFit="1" customWidth="1"/>
    <col min="1538" max="1538" width="23.7109375" style="74" bestFit="1" customWidth="1"/>
    <col min="1539" max="1792" width="14.85546875" style="74"/>
    <col min="1793" max="1793" width="35.5703125" style="74" bestFit="1" customWidth="1"/>
    <col min="1794" max="1794" width="23.7109375" style="74" bestFit="1" customWidth="1"/>
    <col min="1795" max="2048" width="14.85546875" style="74"/>
    <col min="2049" max="2049" width="35.5703125" style="74" bestFit="1" customWidth="1"/>
    <col min="2050" max="2050" width="23.7109375" style="74" bestFit="1" customWidth="1"/>
    <col min="2051" max="2304" width="14.85546875" style="74"/>
    <col min="2305" max="2305" width="35.5703125" style="74" bestFit="1" customWidth="1"/>
    <col min="2306" max="2306" width="23.7109375" style="74" bestFit="1" customWidth="1"/>
    <col min="2307" max="2560" width="14.85546875" style="74"/>
    <col min="2561" max="2561" width="35.5703125" style="74" bestFit="1" customWidth="1"/>
    <col min="2562" max="2562" width="23.7109375" style="74" bestFit="1" customWidth="1"/>
    <col min="2563" max="2816" width="14.85546875" style="74"/>
    <col min="2817" max="2817" width="35.5703125" style="74" bestFit="1" customWidth="1"/>
    <col min="2818" max="2818" width="23.7109375" style="74" bestFit="1" customWidth="1"/>
    <col min="2819" max="3072" width="14.85546875" style="74"/>
    <col min="3073" max="3073" width="35.5703125" style="74" bestFit="1" customWidth="1"/>
    <col min="3074" max="3074" width="23.7109375" style="74" bestFit="1" customWidth="1"/>
    <col min="3075" max="3328" width="14.85546875" style="74"/>
    <col min="3329" max="3329" width="35.5703125" style="74" bestFit="1" customWidth="1"/>
    <col min="3330" max="3330" width="23.7109375" style="74" bestFit="1" customWidth="1"/>
    <col min="3331" max="3584" width="14.85546875" style="74"/>
    <col min="3585" max="3585" width="35.5703125" style="74" bestFit="1" customWidth="1"/>
    <col min="3586" max="3586" width="23.7109375" style="74" bestFit="1" customWidth="1"/>
    <col min="3587" max="3840" width="14.85546875" style="74"/>
    <col min="3841" max="3841" width="35.5703125" style="74" bestFit="1" customWidth="1"/>
    <col min="3842" max="3842" width="23.7109375" style="74" bestFit="1" customWidth="1"/>
    <col min="3843" max="4096" width="14.85546875" style="74"/>
    <col min="4097" max="4097" width="35.5703125" style="74" bestFit="1" customWidth="1"/>
    <col min="4098" max="4098" width="23.7109375" style="74" bestFit="1" customWidth="1"/>
    <col min="4099" max="4352" width="14.85546875" style="74"/>
    <col min="4353" max="4353" width="35.5703125" style="74" bestFit="1" customWidth="1"/>
    <col min="4354" max="4354" width="23.7109375" style="74" bestFit="1" customWidth="1"/>
    <col min="4355" max="4608" width="14.85546875" style="74"/>
    <col min="4609" max="4609" width="35.5703125" style="74" bestFit="1" customWidth="1"/>
    <col min="4610" max="4610" width="23.7109375" style="74" bestFit="1" customWidth="1"/>
    <col min="4611" max="4864" width="14.85546875" style="74"/>
    <col min="4865" max="4865" width="35.5703125" style="74" bestFit="1" customWidth="1"/>
    <col min="4866" max="4866" width="23.7109375" style="74" bestFit="1" customWidth="1"/>
    <col min="4867" max="5120" width="14.85546875" style="74"/>
    <col min="5121" max="5121" width="35.5703125" style="74" bestFit="1" customWidth="1"/>
    <col min="5122" max="5122" width="23.7109375" style="74" bestFit="1" customWidth="1"/>
    <col min="5123" max="5376" width="14.85546875" style="74"/>
    <col min="5377" max="5377" width="35.5703125" style="74" bestFit="1" customWidth="1"/>
    <col min="5378" max="5378" width="23.7109375" style="74" bestFit="1" customWidth="1"/>
    <col min="5379" max="5632" width="14.85546875" style="74"/>
    <col min="5633" max="5633" width="35.5703125" style="74" bestFit="1" customWidth="1"/>
    <col min="5634" max="5634" width="23.7109375" style="74" bestFit="1" customWidth="1"/>
    <col min="5635" max="5888" width="14.85546875" style="74"/>
    <col min="5889" max="5889" width="35.5703125" style="74" bestFit="1" customWidth="1"/>
    <col min="5890" max="5890" width="23.7109375" style="74" bestFit="1" customWidth="1"/>
    <col min="5891" max="6144" width="14.85546875" style="74"/>
    <col min="6145" max="6145" width="35.5703125" style="74" bestFit="1" customWidth="1"/>
    <col min="6146" max="6146" width="23.7109375" style="74" bestFit="1" customWidth="1"/>
    <col min="6147" max="6400" width="14.85546875" style="74"/>
    <col min="6401" max="6401" width="35.5703125" style="74" bestFit="1" customWidth="1"/>
    <col min="6402" max="6402" width="23.7109375" style="74" bestFit="1" customWidth="1"/>
    <col min="6403" max="6656" width="14.85546875" style="74"/>
    <col min="6657" max="6657" width="35.5703125" style="74" bestFit="1" customWidth="1"/>
    <col min="6658" max="6658" width="23.7109375" style="74" bestFit="1" customWidth="1"/>
    <col min="6659" max="6912" width="14.85546875" style="74"/>
    <col min="6913" max="6913" width="35.5703125" style="74" bestFit="1" customWidth="1"/>
    <col min="6914" max="6914" width="23.7109375" style="74" bestFit="1" customWidth="1"/>
    <col min="6915" max="7168" width="14.85546875" style="74"/>
    <col min="7169" max="7169" width="35.5703125" style="74" bestFit="1" customWidth="1"/>
    <col min="7170" max="7170" width="23.7109375" style="74" bestFit="1" customWidth="1"/>
    <col min="7171" max="7424" width="14.85546875" style="74"/>
    <col min="7425" max="7425" width="35.5703125" style="74" bestFit="1" customWidth="1"/>
    <col min="7426" max="7426" width="23.7109375" style="74" bestFit="1" customWidth="1"/>
    <col min="7427" max="7680" width="14.85546875" style="74"/>
    <col min="7681" max="7681" width="35.5703125" style="74" bestFit="1" customWidth="1"/>
    <col min="7682" max="7682" width="23.7109375" style="74" bestFit="1" customWidth="1"/>
    <col min="7683" max="7936" width="14.85546875" style="74"/>
    <col min="7937" max="7937" width="35.5703125" style="74" bestFit="1" customWidth="1"/>
    <col min="7938" max="7938" width="23.7109375" style="74" bestFit="1" customWidth="1"/>
    <col min="7939" max="8192" width="14.85546875" style="74"/>
    <col min="8193" max="8193" width="35.5703125" style="74" bestFit="1" customWidth="1"/>
    <col min="8194" max="8194" width="23.7109375" style="74" bestFit="1" customWidth="1"/>
    <col min="8195" max="8448" width="14.85546875" style="74"/>
    <col min="8449" max="8449" width="35.5703125" style="74" bestFit="1" customWidth="1"/>
    <col min="8450" max="8450" width="23.7109375" style="74" bestFit="1" customWidth="1"/>
    <col min="8451" max="8704" width="14.85546875" style="74"/>
    <col min="8705" max="8705" width="35.5703125" style="74" bestFit="1" customWidth="1"/>
    <col min="8706" max="8706" width="23.7109375" style="74" bestFit="1" customWidth="1"/>
    <col min="8707" max="8960" width="14.85546875" style="74"/>
    <col min="8961" max="8961" width="35.5703125" style="74" bestFit="1" customWidth="1"/>
    <col min="8962" max="8962" width="23.7109375" style="74" bestFit="1" customWidth="1"/>
    <col min="8963" max="9216" width="14.85546875" style="74"/>
    <col min="9217" max="9217" width="35.5703125" style="74" bestFit="1" customWidth="1"/>
    <col min="9218" max="9218" width="23.7109375" style="74" bestFit="1" customWidth="1"/>
    <col min="9219" max="9472" width="14.85546875" style="74"/>
    <col min="9473" max="9473" width="35.5703125" style="74" bestFit="1" customWidth="1"/>
    <col min="9474" max="9474" width="23.7109375" style="74" bestFit="1" customWidth="1"/>
    <col min="9475" max="9728" width="14.85546875" style="74"/>
    <col min="9729" max="9729" width="35.5703125" style="74" bestFit="1" customWidth="1"/>
    <col min="9730" max="9730" width="23.7109375" style="74" bestFit="1" customWidth="1"/>
    <col min="9731" max="9984" width="14.85546875" style="74"/>
    <col min="9985" max="9985" width="35.5703125" style="74" bestFit="1" customWidth="1"/>
    <col min="9986" max="9986" width="23.7109375" style="74" bestFit="1" customWidth="1"/>
    <col min="9987" max="10240" width="14.85546875" style="74"/>
    <col min="10241" max="10241" width="35.5703125" style="74" bestFit="1" customWidth="1"/>
    <col min="10242" max="10242" width="23.7109375" style="74" bestFit="1" customWidth="1"/>
    <col min="10243" max="10496" width="14.85546875" style="74"/>
    <col min="10497" max="10497" width="35.5703125" style="74" bestFit="1" customWidth="1"/>
    <col min="10498" max="10498" width="23.7109375" style="74" bestFit="1" customWidth="1"/>
    <col min="10499" max="10752" width="14.85546875" style="74"/>
    <col min="10753" max="10753" width="35.5703125" style="74" bestFit="1" customWidth="1"/>
    <col min="10754" max="10754" width="23.7109375" style="74" bestFit="1" customWidth="1"/>
    <col min="10755" max="11008" width="14.85546875" style="74"/>
    <col min="11009" max="11009" width="35.5703125" style="74" bestFit="1" customWidth="1"/>
    <col min="11010" max="11010" width="23.7109375" style="74" bestFit="1" customWidth="1"/>
    <col min="11011" max="11264" width="14.85546875" style="74"/>
    <col min="11265" max="11265" width="35.5703125" style="74" bestFit="1" customWidth="1"/>
    <col min="11266" max="11266" width="23.7109375" style="74" bestFit="1" customWidth="1"/>
    <col min="11267" max="11520" width="14.85546875" style="74"/>
    <col min="11521" max="11521" width="35.5703125" style="74" bestFit="1" customWidth="1"/>
    <col min="11522" max="11522" width="23.7109375" style="74" bestFit="1" customWidth="1"/>
    <col min="11523" max="11776" width="14.85546875" style="74"/>
    <col min="11777" max="11777" width="35.5703125" style="74" bestFit="1" customWidth="1"/>
    <col min="11778" max="11778" width="23.7109375" style="74" bestFit="1" customWidth="1"/>
    <col min="11779" max="12032" width="14.85546875" style="74"/>
    <col min="12033" max="12033" width="35.5703125" style="74" bestFit="1" customWidth="1"/>
    <col min="12034" max="12034" width="23.7109375" style="74" bestFit="1" customWidth="1"/>
    <col min="12035" max="12288" width="14.85546875" style="74"/>
    <col min="12289" max="12289" width="35.5703125" style="74" bestFit="1" customWidth="1"/>
    <col min="12290" max="12290" width="23.7109375" style="74" bestFit="1" customWidth="1"/>
    <col min="12291" max="12544" width="14.85546875" style="74"/>
    <col min="12545" max="12545" width="35.5703125" style="74" bestFit="1" customWidth="1"/>
    <col min="12546" max="12546" width="23.7109375" style="74" bestFit="1" customWidth="1"/>
    <col min="12547" max="12800" width="14.85546875" style="74"/>
    <col min="12801" max="12801" width="35.5703125" style="74" bestFit="1" customWidth="1"/>
    <col min="12802" max="12802" width="23.7109375" style="74" bestFit="1" customWidth="1"/>
    <col min="12803" max="13056" width="14.85546875" style="74"/>
    <col min="13057" max="13057" width="35.5703125" style="74" bestFit="1" customWidth="1"/>
    <col min="13058" max="13058" width="23.7109375" style="74" bestFit="1" customWidth="1"/>
    <col min="13059" max="13312" width="14.85546875" style="74"/>
    <col min="13313" max="13313" width="35.5703125" style="74" bestFit="1" customWidth="1"/>
    <col min="13314" max="13314" width="23.7109375" style="74" bestFit="1" customWidth="1"/>
    <col min="13315" max="13568" width="14.85546875" style="74"/>
    <col min="13569" max="13569" width="35.5703125" style="74" bestFit="1" customWidth="1"/>
    <col min="13570" max="13570" width="23.7109375" style="74" bestFit="1" customWidth="1"/>
    <col min="13571" max="13824" width="14.85546875" style="74"/>
    <col min="13825" max="13825" width="35.5703125" style="74" bestFit="1" customWidth="1"/>
    <col min="13826" max="13826" width="23.7109375" style="74" bestFit="1" customWidth="1"/>
    <col min="13827" max="14080" width="14.85546875" style="74"/>
    <col min="14081" max="14081" width="35.5703125" style="74" bestFit="1" customWidth="1"/>
    <col min="14082" max="14082" width="23.7109375" style="74" bestFit="1" customWidth="1"/>
    <col min="14083" max="14336" width="14.85546875" style="74"/>
    <col min="14337" max="14337" width="35.5703125" style="74" bestFit="1" customWidth="1"/>
    <col min="14338" max="14338" width="23.7109375" style="74" bestFit="1" customWidth="1"/>
    <col min="14339" max="14592" width="14.85546875" style="74"/>
    <col min="14593" max="14593" width="35.5703125" style="74" bestFit="1" customWidth="1"/>
    <col min="14594" max="14594" width="23.7109375" style="74" bestFit="1" customWidth="1"/>
    <col min="14595" max="14848" width="14.85546875" style="74"/>
    <col min="14849" max="14849" width="35.5703125" style="74" bestFit="1" customWidth="1"/>
    <col min="14850" max="14850" width="23.7109375" style="74" bestFit="1" customWidth="1"/>
    <col min="14851" max="15104" width="14.85546875" style="74"/>
    <col min="15105" max="15105" width="35.5703125" style="74" bestFit="1" customWidth="1"/>
    <col min="15106" max="15106" width="23.7109375" style="74" bestFit="1" customWidth="1"/>
    <col min="15107" max="15360" width="14.85546875" style="74"/>
    <col min="15361" max="15361" width="35.5703125" style="74" bestFit="1" customWidth="1"/>
    <col min="15362" max="15362" width="23.7109375" style="74" bestFit="1" customWidth="1"/>
    <col min="15363" max="15616" width="14.85546875" style="74"/>
    <col min="15617" max="15617" width="35.5703125" style="74" bestFit="1" customWidth="1"/>
    <col min="15618" max="15618" width="23.7109375" style="74" bestFit="1" customWidth="1"/>
    <col min="15619" max="15872" width="14.85546875" style="74"/>
    <col min="15873" max="15873" width="35.5703125" style="74" bestFit="1" customWidth="1"/>
    <col min="15874" max="15874" width="23.7109375" style="74" bestFit="1" customWidth="1"/>
    <col min="15875" max="16128" width="14.85546875" style="74"/>
    <col min="16129" max="16129" width="35.5703125" style="74" bestFit="1" customWidth="1"/>
    <col min="16130" max="16130" width="23.7109375" style="74" bestFit="1" customWidth="1"/>
    <col min="16131" max="16384" width="14.85546875" style="74"/>
  </cols>
  <sheetData>
    <row r="1" spans="1:8" ht="15" customHeight="1" x14ac:dyDescent="0.25">
      <c r="A1" s="44" t="s">
        <v>46</v>
      </c>
    </row>
    <row r="2" spans="1:8" ht="15" customHeight="1" x14ac:dyDescent="0.25">
      <c r="A2" s="44" t="s">
        <v>252</v>
      </c>
    </row>
    <row r="3" spans="1:8" ht="15" customHeight="1" x14ac:dyDescent="0.25">
      <c r="A3" s="84" t="s">
        <v>259</v>
      </c>
    </row>
    <row r="4" spans="1:8" ht="36.75" customHeight="1" x14ac:dyDescent="0.25">
      <c r="A4" s="154" t="s">
        <v>38</v>
      </c>
      <c r="B4" s="154"/>
      <c r="C4" s="14" t="s">
        <v>42</v>
      </c>
      <c r="D4" s="14" t="s">
        <v>43</v>
      </c>
      <c r="E4" s="14" t="s">
        <v>44</v>
      </c>
      <c r="F4" s="14" t="s">
        <v>45</v>
      </c>
      <c r="G4" s="14" t="s">
        <v>39</v>
      </c>
      <c r="H4" s="14" t="s">
        <v>39</v>
      </c>
    </row>
    <row r="5" spans="1:8" ht="15" customHeight="1" x14ac:dyDescent="0.25">
      <c r="A5" s="154">
        <v>1</v>
      </c>
      <c r="B5" s="154"/>
      <c r="C5" s="14">
        <v>2</v>
      </c>
      <c r="D5" s="14">
        <v>3</v>
      </c>
      <c r="E5" s="14">
        <v>4</v>
      </c>
      <c r="F5" s="14">
        <v>5</v>
      </c>
      <c r="G5" s="14" t="s">
        <v>48</v>
      </c>
      <c r="H5" s="15" t="s">
        <v>49</v>
      </c>
    </row>
    <row r="6" spans="1:8" ht="21.75" customHeight="1" x14ac:dyDescent="0.25">
      <c r="A6" s="75" t="s">
        <v>103</v>
      </c>
      <c r="B6" s="76"/>
      <c r="C6" s="77">
        <v>2029397.3599999999</v>
      </c>
      <c r="D6" s="77">
        <v>5343800</v>
      </c>
      <c r="E6" s="77">
        <v>5665500</v>
      </c>
      <c r="F6" s="77">
        <v>2483070.12</v>
      </c>
      <c r="G6" s="78">
        <v>1.1951350670920358</v>
      </c>
      <c r="H6" s="78">
        <f>F6/D6</f>
        <v>0.4646637449006325</v>
      </c>
    </row>
    <row r="7" spans="1:8" ht="24" customHeight="1" x14ac:dyDescent="0.25">
      <c r="A7" s="81" t="s">
        <v>255</v>
      </c>
      <c r="B7" s="81" t="s">
        <v>256</v>
      </c>
      <c r="C7" s="82">
        <v>2029397.3599999999</v>
      </c>
      <c r="D7" s="82">
        <v>5343800</v>
      </c>
      <c r="E7" s="82">
        <v>5665500</v>
      </c>
      <c r="F7" s="82">
        <v>2483070.12</v>
      </c>
      <c r="G7" s="83">
        <v>1.1951350670920358</v>
      </c>
      <c r="H7" s="83">
        <f t="shared" ref="H7:H8" si="0">F7/D7</f>
        <v>0.4646637449006325</v>
      </c>
    </row>
    <row r="8" spans="1:8" ht="24" customHeight="1" x14ac:dyDescent="0.25">
      <c r="A8" s="79" t="s">
        <v>257</v>
      </c>
      <c r="B8" s="79" t="s">
        <v>258</v>
      </c>
      <c r="C8" s="80">
        <v>2029397.3599999999</v>
      </c>
      <c r="D8" s="80">
        <v>5343800</v>
      </c>
      <c r="E8" s="80">
        <v>5665500</v>
      </c>
      <c r="F8" s="80">
        <v>2483070.12</v>
      </c>
      <c r="G8" s="65">
        <v>1.1951350670920358</v>
      </c>
      <c r="H8" s="65">
        <f t="shared" si="0"/>
        <v>0.4646637449006325</v>
      </c>
    </row>
  </sheetData>
  <mergeCells count="2">
    <mergeCell ref="A4:B4"/>
    <mergeCell ref="A5:B5"/>
  </mergeCells>
  <pageMargins left="0.43307086614173229" right="0.47244094488188981" top="0.74803149606299213" bottom="0.74803149606299213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B610A-BA64-4832-B191-681E9039AC28}">
  <sheetPr>
    <tabColor rgb="FF92D050"/>
  </sheetPr>
  <dimension ref="A1:J314"/>
  <sheetViews>
    <sheetView showGridLines="0" zoomScale="90" zoomScaleNormal="90" zoomScaleSheetLayoutView="80" workbookViewId="0">
      <pane ySplit="5" topLeftCell="A6" activePane="bottomLeft" state="frozen"/>
      <selection pane="bottomLeft" activeCell="G11" sqref="G11"/>
    </sheetView>
  </sheetViews>
  <sheetFormatPr defaultColWidth="12.7109375" defaultRowHeight="20.25" customHeight="1" x14ac:dyDescent="0.25"/>
  <cols>
    <col min="1" max="1" width="32.85546875" style="86" customWidth="1"/>
    <col min="2" max="2" width="64.85546875" style="86" bestFit="1" customWidth="1"/>
    <col min="3" max="3" width="13.7109375" style="86" customWidth="1"/>
    <col min="4" max="16384" width="12.7109375" style="86"/>
  </cols>
  <sheetData>
    <row r="1" spans="1:10" ht="20.25" customHeight="1" x14ac:dyDescent="0.25">
      <c r="A1" s="44" t="s">
        <v>46</v>
      </c>
    </row>
    <row r="2" spans="1:10" ht="20.25" customHeight="1" x14ac:dyDescent="0.25">
      <c r="A2" s="44" t="s">
        <v>252</v>
      </c>
      <c r="E2" s="120"/>
    </row>
    <row r="3" spans="1:10" ht="20.25" customHeight="1" x14ac:dyDescent="0.25">
      <c r="A3" s="84" t="s">
        <v>296</v>
      </c>
      <c r="C3" s="119"/>
      <c r="D3" s="119"/>
      <c r="E3" s="119"/>
      <c r="F3" s="119"/>
    </row>
    <row r="4" spans="1:10" ht="38.25" x14ac:dyDescent="0.25">
      <c r="A4" s="154" t="s">
        <v>38</v>
      </c>
      <c r="B4" s="154"/>
      <c r="C4" s="14" t="s">
        <v>42</v>
      </c>
      <c r="D4" s="14" t="s">
        <v>43</v>
      </c>
      <c r="E4" s="14" t="s">
        <v>44</v>
      </c>
      <c r="F4" s="14" t="s">
        <v>45</v>
      </c>
      <c r="G4" s="14" t="s">
        <v>39</v>
      </c>
      <c r="H4" s="14" t="s">
        <v>39</v>
      </c>
    </row>
    <row r="5" spans="1:10" ht="15.75" customHeight="1" x14ac:dyDescent="0.25">
      <c r="A5" s="154">
        <v>1</v>
      </c>
      <c r="B5" s="154"/>
      <c r="C5" s="14">
        <v>2</v>
      </c>
      <c r="D5" s="14">
        <v>3</v>
      </c>
      <c r="E5" s="14">
        <v>4</v>
      </c>
      <c r="F5" s="14">
        <v>5</v>
      </c>
      <c r="G5" s="14" t="s">
        <v>48</v>
      </c>
      <c r="H5" s="15" t="s">
        <v>49</v>
      </c>
    </row>
    <row r="6" spans="1:10" ht="20.25" customHeight="1" x14ac:dyDescent="0.25">
      <c r="A6" s="90"/>
      <c r="B6" s="90" t="s">
        <v>103</v>
      </c>
      <c r="C6" s="110">
        <f>C7</f>
        <v>2024957.3600000003</v>
      </c>
      <c r="D6" s="110">
        <f t="shared" ref="D6:F9" si="0">D7</f>
        <v>5338800</v>
      </c>
      <c r="E6" s="110">
        <f t="shared" si="0"/>
        <v>5660500</v>
      </c>
      <c r="F6" s="110">
        <f t="shared" si="0"/>
        <v>2483070.1199999996</v>
      </c>
      <c r="G6" s="71">
        <f>F6/C6</f>
        <v>1.2262332872036372</v>
      </c>
      <c r="H6" s="71">
        <f>F6/D6</f>
        <v>0.46509892110586643</v>
      </c>
    </row>
    <row r="7" spans="1:10" ht="20.25" customHeight="1" x14ac:dyDescent="0.25">
      <c r="A7" s="94" t="s">
        <v>295</v>
      </c>
      <c r="B7" s="94" t="s">
        <v>294</v>
      </c>
      <c r="C7" s="111">
        <f>C8</f>
        <v>2024957.3600000003</v>
      </c>
      <c r="D7" s="111">
        <f t="shared" si="0"/>
        <v>5338800</v>
      </c>
      <c r="E7" s="111">
        <f t="shared" si="0"/>
        <v>5660500</v>
      </c>
      <c r="F7" s="111">
        <f t="shared" si="0"/>
        <v>2483070.1199999996</v>
      </c>
      <c r="G7" s="103">
        <f t="shared" ref="G7:G70" si="1">F7/C7</f>
        <v>1.2262332872036372</v>
      </c>
      <c r="H7" s="103">
        <f t="shared" ref="H7:H70" si="2">F7/D7</f>
        <v>0.46509892110586643</v>
      </c>
    </row>
    <row r="8" spans="1:10" ht="20.25" customHeight="1" x14ac:dyDescent="0.25">
      <c r="A8" s="95" t="s">
        <v>293</v>
      </c>
      <c r="B8" s="95" t="s">
        <v>292</v>
      </c>
      <c r="C8" s="112">
        <f>C9</f>
        <v>2024957.3600000003</v>
      </c>
      <c r="D8" s="112">
        <f t="shared" si="0"/>
        <v>5338800</v>
      </c>
      <c r="E8" s="112">
        <f t="shared" si="0"/>
        <v>5660500</v>
      </c>
      <c r="F8" s="112">
        <f t="shared" si="0"/>
        <v>2483070.1199999996</v>
      </c>
      <c r="G8" s="104">
        <f t="shared" si="1"/>
        <v>1.2262332872036372</v>
      </c>
      <c r="H8" s="104">
        <f t="shared" si="2"/>
        <v>0.46509892110586643</v>
      </c>
    </row>
    <row r="9" spans="1:10" ht="25.5" x14ac:dyDescent="0.25">
      <c r="A9" s="96" t="s">
        <v>291</v>
      </c>
      <c r="B9" s="96" t="s">
        <v>46</v>
      </c>
      <c r="C9" s="113">
        <f>C10</f>
        <v>2024957.3600000003</v>
      </c>
      <c r="D9" s="113">
        <f t="shared" si="0"/>
        <v>5338800</v>
      </c>
      <c r="E9" s="113">
        <f t="shared" si="0"/>
        <v>5660500</v>
      </c>
      <c r="F9" s="113">
        <f t="shared" si="0"/>
        <v>2483070.1199999996</v>
      </c>
      <c r="G9" s="105">
        <f t="shared" si="1"/>
        <v>1.2262332872036372</v>
      </c>
      <c r="H9" s="105">
        <f t="shared" si="2"/>
        <v>0.46509892110586643</v>
      </c>
    </row>
    <row r="10" spans="1:10" ht="20.25" customHeight="1" x14ac:dyDescent="0.25">
      <c r="A10" s="97" t="s">
        <v>290</v>
      </c>
      <c r="B10" s="97" t="s">
        <v>289</v>
      </c>
      <c r="C10" s="114">
        <f>C11+C96+C264</f>
        <v>2024957.3600000003</v>
      </c>
      <c r="D10" s="114">
        <f t="shared" ref="D10:E10" si="3">D11+D96+D264</f>
        <v>5338800</v>
      </c>
      <c r="E10" s="114">
        <f t="shared" si="3"/>
        <v>5660500</v>
      </c>
      <c r="F10" s="114">
        <f>F11+F96+F264-52702.94</f>
        <v>2483070.1199999996</v>
      </c>
      <c r="G10" s="62">
        <f t="shared" si="1"/>
        <v>1.2262332872036372</v>
      </c>
      <c r="H10" s="62">
        <f t="shared" si="2"/>
        <v>0.46509892110586643</v>
      </c>
      <c r="I10" s="119"/>
      <c r="J10" s="119"/>
    </row>
    <row r="11" spans="1:10" ht="20.25" customHeight="1" x14ac:dyDescent="0.25">
      <c r="A11" s="98" t="s">
        <v>288</v>
      </c>
      <c r="B11" s="98" t="s">
        <v>287</v>
      </c>
      <c r="C11" s="115">
        <f>C12+C48+C87</f>
        <v>1852785.5100000002</v>
      </c>
      <c r="D11" s="115">
        <f t="shared" ref="D11:F11" si="4">D12+D48+D87</f>
        <v>4110100</v>
      </c>
      <c r="E11" s="115">
        <f t="shared" si="4"/>
        <v>4321000</v>
      </c>
      <c r="F11" s="115">
        <f t="shared" si="4"/>
        <v>1930389.65</v>
      </c>
      <c r="G11" s="106">
        <f t="shared" si="1"/>
        <v>1.0418851181538005</v>
      </c>
      <c r="H11" s="106">
        <f t="shared" si="2"/>
        <v>0.46966975256076493</v>
      </c>
      <c r="I11" s="119"/>
    </row>
    <row r="12" spans="1:10" ht="20.25" customHeight="1" x14ac:dyDescent="0.25">
      <c r="A12" s="99" t="s">
        <v>278</v>
      </c>
      <c r="B12" s="99" t="s">
        <v>276</v>
      </c>
      <c r="C12" s="116">
        <f>C13</f>
        <v>1705290.6</v>
      </c>
      <c r="D12" s="116">
        <f t="shared" ref="D12:F12" si="5">D13</f>
        <v>3909800</v>
      </c>
      <c r="E12" s="116">
        <f t="shared" si="5"/>
        <v>4120700</v>
      </c>
      <c r="F12" s="116">
        <f t="shared" si="5"/>
        <v>1739334.2</v>
      </c>
      <c r="G12" s="107">
        <f t="shared" si="1"/>
        <v>1.0199635182414071</v>
      </c>
      <c r="H12" s="107">
        <f t="shared" si="2"/>
        <v>0.44486526165021228</v>
      </c>
      <c r="I12" s="119"/>
    </row>
    <row r="13" spans="1:10" ht="20.25" customHeight="1" x14ac:dyDescent="0.25">
      <c r="A13" s="99" t="s">
        <v>277</v>
      </c>
      <c r="B13" s="99" t="s">
        <v>276</v>
      </c>
      <c r="C13" s="116">
        <f>C14+C18+C44</f>
        <v>1705290.6</v>
      </c>
      <c r="D13" s="116">
        <f t="shared" ref="D13:F13" si="6">D14+D18+D44</f>
        <v>3909800</v>
      </c>
      <c r="E13" s="116">
        <f t="shared" si="6"/>
        <v>4120700</v>
      </c>
      <c r="F13" s="116">
        <f t="shared" si="6"/>
        <v>1739334.2</v>
      </c>
      <c r="G13" s="107">
        <f t="shared" si="1"/>
        <v>1.0199635182414071</v>
      </c>
      <c r="H13" s="107">
        <f t="shared" si="2"/>
        <v>0.44486526165021228</v>
      </c>
      <c r="I13" s="119"/>
    </row>
    <row r="14" spans="1:10" ht="20.25" customHeight="1" x14ac:dyDescent="0.25">
      <c r="A14" s="91" t="s">
        <v>105</v>
      </c>
      <c r="B14" s="91" t="s">
        <v>5</v>
      </c>
      <c r="C14" s="117">
        <f>C15+C16+C17</f>
        <v>782934.16</v>
      </c>
      <c r="D14" s="117">
        <f t="shared" ref="D14:F14" si="7">D15+D16+D17</f>
        <v>1991500</v>
      </c>
      <c r="E14" s="117">
        <f t="shared" si="7"/>
        <v>2202400</v>
      </c>
      <c r="F14" s="117">
        <f t="shared" si="7"/>
        <v>1100698.72</v>
      </c>
      <c r="G14" s="108">
        <f t="shared" si="1"/>
        <v>1.4058637063428168</v>
      </c>
      <c r="H14" s="108">
        <f t="shared" si="2"/>
        <v>0.55269832789354756</v>
      </c>
      <c r="I14" s="119"/>
    </row>
    <row r="15" spans="1:10" ht="20.25" customHeight="1" x14ac:dyDescent="0.25">
      <c r="A15" s="87" t="s">
        <v>108</v>
      </c>
      <c r="B15" s="87" t="s">
        <v>109</v>
      </c>
      <c r="C15" s="118">
        <v>635456.66</v>
      </c>
      <c r="D15" s="88">
        <v>1624500</v>
      </c>
      <c r="E15" s="88">
        <v>1790000</v>
      </c>
      <c r="F15" s="89">
        <v>873916.55</v>
      </c>
      <c r="G15" s="109">
        <f t="shared" si="1"/>
        <v>1.3752575195293413</v>
      </c>
      <c r="H15" s="109">
        <f t="shared" si="2"/>
        <v>0.53796032625423207</v>
      </c>
      <c r="I15" s="119"/>
    </row>
    <row r="16" spans="1:10" ht="20.25" customHeight="1" x14ac:dyDescent="0.25">
      <c r="A16" s="87" t="s">
        <v>116</v>
      </c>
      <c r="B16" s="87" t="s">
        <v>115</v>
      </c>
      <c r="C16" s="118">
        <v>42627.23</v>
      </c>
      <c r="D16" s="88">
        <v>100000</v>
      </c>
      <c r="E16" s="88">
        <v>122100</v>
      </c>
      <c r="F16" s="89">
        <v>84313.89</v>
      </c>
      <c r="G16" s="109">
        <f t="shared" si="1"/>
        <v>1.9779349960107657</v>
      </c>
      <c r="H16" s="109">
        <f t="shared" si="2"/>
        <v>0.84313890000000002</v>
      </c>
      <c r="I16" s="119"/>
    </row>
    <row r="17" spans="1:9" ht="20.25" customHeight="1" x14ac:dyDescent="0.25">
      <c r="A17" s="87" t="s">
        <v>119</v>
      </c>
      <c r="B17" s="87" t="s">
        <v>120</v>
      </c>
      <c r="C17" s="118">
        <v>104850.27</v>
      </c>
      <c r="D17" s="88">
        <v>267000</v>
      </c>
      <c r="E17" s="88">
        <v>290300</v>
      </c>
      <c r="F17" s="89">
        <v>142468.28</v>
      </c>
      <c r="G17" s="109">
        <f t="shared" si="1"/>
        <v>1.3587783798744628</v>
      </c>
      <c r="H17" s="109">
        <f t="shared" si="2"/>
        <v>0.53358906367041203</v>
      </c>
      <c r="I17" s="119"/>
    </row>
    <row r="18" spans="1:9" ht="20.25" customHeight="1" x14ac:dyDescent="0.25">
      <c r="A18" s="91" t="s">
        <v>121</v>
      </c>
      <c r="B18" s="91" t="s">
        <v>9</v>
      </c>
      <c r="C18" s="117">
        <f>SUM(C19:C43)</f>
        <v>610282.62</v>
      </c>
      <c r="D18" s="117">
        <f t="shared" ref="D18:F18" si="8">SUM(D19:D43)</f>
        <v>1916000</v>
      </c>
      <c r="E18" s="117">
        <f t="shared" si="8"/>
        <v>1916000</v>
      </c>
      <c r="F18" s="117">
        <f t="shared" si="8"/>
        <v>638171.97</v>
      </c>
      <c r="G18" s="108">
        <f t="shared" si="1"/>
        <v>1.0456990729967044</v>
      </c>
      <c r="H18" s="108">
        <f t="shared" si="2"/>
        <v>0.33307514091858037</v>
      </c>
      <c r="I18" s="119"/>
    </row>
    <row r="19" spans="1:9" ht="20.25" customHeight="1" x14ac:dyDescent="0.25">
      <c r="A19" s="87" t="s">
        <v>126</v>
      </c>
      <c r="B19" s="87" t="s">
        <v>127</v>
      </c>
      <c r="C19" s="118">
        <v>9745.8700000000008</v>
      </c>
      <c r="D19" s="88">
        <v>35000</v>
      </c>
      <c r="E19" s="88">
        <v>35000</v>
      </c>
      <c r="F19" s="89">
        <v>15340.51</v>
      </c>
      <c r="G19" s="109">
        <f t="shared" si="1"/>
        <v>1.5740523934753901</v>
      </c>
      <c r="H19" s="109">
        <f t="shared" si="2"/>
        <v>0.4383002857142857</v>
      </c>
      <c r="I19" s="119"/>
    </row>
    <row r="20" spans="1:9" ht="20.25" customHeight="1" x14ac:dyDescent="0.25">
      <c r="A20" s="87" t="s">
        <v>128</v>
      </c>
      <c r="B20" s="87" t="s">
        <v>129</v>
      </c>
      <c r="C20" s="118">
        <v>1783.98</v>
      </c>
      <c r="D20" s="88">
        <v>10000</v>
      </c>
      <c r="E20" s="88">
        <v>10000</v>
      </c>
      <c r="F20" s="89">
        <v>520</v>
      </c>
      <c r="G20" s="109">
        <f t="shared" si="1"/>
        <v>0.29148308837543019</v>
      </c>
      <c r="H20" s="109">
        <f t="shared" si="2"/>
        <v>5.1999999999999998E-2</v>
      </c>
      <c r="I20" s="119"/>
    </row>
    <row r="21" spans="1:9" ht="20.25" hidden="1" customHeight="1" x14ac:dyDescent="0.25">
      <c r="A21" s="87" t="s">
        <v>130</v>
      </c>
      <c r="B21" s="87" t="s">
        <v>131</v>
      </c>
      <c r="C21" s="118">
        <v>0</v>
      </c>
      <c r="D21" s="88">
        <v>0</v>
      </c>
      <c r="E21" s="88">
        <v>0</v>
      </c>
      <c r="F21" s="89">
        <v>0</v>
      </c>
      <c r="G21" s="109" t="e">
        <f t="shared" si="1"/>
        <v>#DIV/0!</v>
      </c>
      <c r="H21" s="109" t="e">
        <f t="shared" si="2"/>
        <v>#DIV/0!</v>
      </c>
      <c r="I21" s="119"/>
    </row>
    <row r="22" spans="1:9" ht="20.25" customHeight="1" x14ac:dyDescent="0.25">
      <c r="A22" s="87" t="s">
        <v>134</v>
      </c>
      <c r="B22" s="87" t="s">
        <v>135</v>
      </c>
      <c r="C22" s="118">
        <v>9644.73</v>
      </c>
      <c r="D22" s="88">
        <v>25000</v>
      </c>
      <c r="E22" s="88">
        <v>25000</v>
      </c>
      <c r="F22" s="89">
        <v>11819.31</v>
      </c>
      <c r="G22" s="109">
        <f t="shared" si="1"/>
        <v>1.2254682090633953</v>
      </c>
      <c r="H22" s="109">
        <f t="shared" si="2"/>
        <v>0.47277239999999998</v>
      </c>
      <c r="I22" s="119"/>
    </row>
    <row r="23" spans="1:9" ht="20.25" customHeight="1" x14ac:dyDescent="0.25">
      <c r="A23" s="87" t="s">
        <v>136</v>
      </c>
      <c r="B23" s="87" t="s">
        <v>137</v>
      </c>
      <c r="C23" s="118">
        <v>846.76</v>
      </c>
      <c r="D23" s="88">
        <v>2000</v>
      </c>
      <c r="E23" s="88">
        <v>5400</v>
      </c>
      <c r="F23" s="89">
        <v>2540.7600000000002</v>
      </c>
      <c r="G23" s="109">
        <f t="shared" si="1"/>
        <v>3.0005668666446224</v>
      </c>
      <c r="H23" s="109">
        <f t="shared" si="2"/>
        <v>1.2703800000000001</v>
      </c>
      <c r="I23" s="119"/>
    </row>
    <row r="24" spans="1:9" ht="20.25" customHeight="1" x14ac:dyDescent="0.25">
      <c r="A24" s="87" t="s">
        <v>138</v>
      </c>
      <c r="B24" s="87" t="s">
        <v>139</v>
      </c>
      <c r="C24" s="118">
        <v>138052.91</v>
      </c>
      <c r="D24" s="88">
        <v>650000</v>
      </c>
      <c r="E24" s="88">
        <v>650000</v>
      </c>
      <c r="F24" s="89">
        <v>271254.73</v>
      </c>
      <c r="G24" s="109">
        <f t="shared" si="1"/>
        <v>1.9648606465448644</v>
      </c>
      <c r="H24" s="109">
        <f t="shared" si="2"/>
        <v>0.41731496923076922</v>
      </c>
      <c r="I24" s="119"/>
    </row>
    <row r="25" spans="1:9" ht="20.25" customHeight="1" x14ac:dyDescent="0.25">
      <c r="A25" s="87" t="s">
        <v>140</v>
      </c>
      <c r="B25" s="87" t="s">
        <v>141</v>
      </c>
      <c r="C25" s="118">
        <v>29561.61</v>
      </c>
      <c r="D25" s="88">
        <v>213500</v>
      </c>
      <c r="E25" s="88">
        <v>213500</v>
      </c>
      <c r="F25" s="89">
        <v>57023.7</v>
      </c>
      <c r="G25" s="109">
        <f t="shared" si="1"/>
        <v>1.9289781578202267</v>
      </c>
      <c r="H25" s="109">
        <f t="shared" si="2"/>
        <v>0.26708992974238877</v>
      </c>
      <c r="I25" s="119"/>
    </row>
    <row r="26" spans="1:9" ht="20.25" customHeight="1" x14ac:dyDescent="0.25">
      <c r="A26" s="87" t="s">
        <v>142</v>
      </c>
      <c r="B26" s="87" t="s">
        <v>143</v>
      </c>
      <c r="C26" s="118">
        <v>657.47</v>
      </c>
      <c r="D26" s="88">
        <v>2500</v>
      </c>
      <c r="E26" s="88">
        <v>5500</v>
      </c>
      <c r="F26" s="89">
        <v>2807.37</v>
      </c>
      <c r="G26" s="109">
        <f t="shared" si="1"/>
        <v>4.2699590855856542</v>
      </c>
      <c r="H26" s="109">
        <f t="shared" si="2"/>
        <v>1.1229480000000001</v>
      </c>
      <c r="I26" s="119"/>
    </row>
    <row r="27" spans="1:9" ht="20.25" customHeight="1" x14ac:dyDescent="0.25">
      <c r="A27" s="87" t="s">
        <v>146</v>
      </c>
      <c r="B27" s="87" t="s">
        <v>147</v>
      </c>
      <c r="C27" s="118">
        <v>179.25</v>
      </c>
      <c r="D27" s="88">
        <v>3000</v>
      </c>
      <c r="E27" s="88">
        <v>3000</v>
      </c>
      <c r="F27" s="89">
        <v>203.84</v>
      </c>
      <c r="G27" s="109">
        <f t="shared" si="1"/>
        <v>1.1371827057182706</v>
      </c>
      <c r="H27" s="109">
        <f t="shared" si="2"/>
        <v>6.7946666666666669E-2</v>
      </c>
      <c r="I27" s="119"/>
    </row>
    <row r="28" spans="1:9" ht="20.25" customHeight="1" x14ac:dyDescent="0.25">
      <c r="A28" s="87" t="s">
        <v>150</v>
      </c>
      <c r="B28" s="87" t="s">
        <v>151</v>
      </c>
      <c r="C28" s="118">
        <v>4879.7299999999996</v>
      </c>
      <c r="D28" s="88">
        <v>26000</v>
      </c>
      <c r="E28" s="88">
        <v>26000</v>
      </c>
      <c r="F28" s="89">
        <v>6419.55</v>
      </c>
      <c r="G28" s="109">
        <f t="shared" si="1"/>
        <v>1.3155543441952733</v>
      </c>
      <c r="H28" s="109">
        <f t="shared" si="2"/>
        <v>0.24690576923076923</v>
      </c>
      <c r="I28" s="119"/>
    </row>
    <row r="29" spans="1:9" ht="20.25" customHeight="1" x14ac:dyDescent="0.25">
      <c r="A29" s="87" t="s">
        <v>152</v>
      </c>
      <c r="B29" s="87" t="s">
        <v>153</v>
      </c>
      <c r="C29" s="118">
        <v>16355.41</v>
      </c>
      <c r="D29" s="88">
        <v>358000</v>
      </c>
      <c r="E29" s="88">
        <v>358000</v>
      </c>
      <c r="F29" s="89">
        <v>85221.56</v>
      </c>
      <c r="G29" s="109">
        <f t="shared" si="1"/>
        <v>5.2106037084976773</v>
      </c>
      <c r="H29" s="109">
        <f t="shared" si="2"/>
        <v>0.2380490502793296</v>
      </c>
      <c r="I29" s="119"/>
    </row>
    <row r="30" spans="1:9" ht="20.25" customHeight="1" x14ac:dyDescent="0.25">
      <c r="A30" s="87" t="s">
        <v>154</v>
      </c>
      <c r="B30" s="87" t="s">
        <v>155</v>
      </c>
      <c r="C30" s="118">
        <v>0</v>
      </c>
      <c r="D30" s="88">
        <v>200</v>
      </c>
      <c r="E30" s="88">
        <v>200</v>
      </c>
      <c r="F30" s="89">
        <v>0</v>
      </c>
      <c r="G30" s="109" t="e">
        <f t="shared" si="1"/>
        <v>#DIV/0!</v>
      </c>
      <c r="H30" s="109">
        <f t="shared" si="2"/>
        <v>0</v>
      </c>
      <c r="I30" s="119"/>
    </row>
    <row r="31" spans="1:9" ht="20.25" customHeight="1" x14ac:dyDescent="0.25">
      <c r="A31" s="87" t="s">
        <v>156</v>
      </c>
      <c r="B31" s="87" t="s">
        <v>157</v>
      </c>
      <c r="C31" s="118">
        <v>7363.12</v>
      </c>
      <c r="D31" s="88">
        <v>25000</v>
      </c>
      <c r="E31" s="88">
        <v>25000</v>
      </c>
      <c r="F31" s="89">
        <v>10749.87</v>
      </c>
      <c r="G31" s="109">
        <f t="shared" si="1"/>
        <v>1.4599612664196699</v>
      </c>
      <c r="H31" s="109">
        <f t="shared" si="2"/>
        <v>0.42999480000000001</v>
      </c>
      <c r="I31" s="119"/>
    </row>
    <row r="32" spans="1:9" ht="20.25" customHeight="1" x14ac:dyDescent="0.25">
      <c r="A32" s="87" t="s">
        <v>158</v>
      </c>
      <c r="B32" s="87" t="s">
        <v>159</v>
      </c>
      <c r="C32" s="118">
        <v>5262.23</v>
      </c>
      <c r="D32" s="88">
        <v>16000</v>
      </c>
      <c r="E32" s="88">
        <v>16000</v>
      </c>
      <c r="F32" s="89">
        <v>12114.97</v>
      </c>
      <c r="G32" s="109">
        <f t="shared" si="1"/>
        <v>2.3022501867079166</v>
      </c>
      <c r="H32" s="109">
        <f t="shared" si="2"/>
        <v>0.75718562499999997</v>
      </c>
      <c r="I32" s="119"/>
    </row>
    <row r="33" spans="1:9" ht="20.25" customHeight="1" x14ac:dyDescent="0.25">
      <c r="A33" s="87" t="s">
        <v>160</v>
      </c>
      <c r="B33" s="87" t="s">
        <v>161</v>
      </c>
      <c r="C33" s="118">
        <v>36.119999999999997</v>
      </c>
      <c r="D33" s="88">
        <v>5000</v>
      </c>
      <c r="E33" s="88">
        <v>5000</v>
      </c>
      <c r="F33" s="89">
        <v>0</v>
      </c>
      <c r="G33" s="109">
        <f t="shared" si="1"/>
        <v>0</v>
      </c>
      <c r="H33" s="109">
        <f t="shared" si="2"/>
        <v>0</v>
      </c>
      <c r="I33" s="119"/>
    </row>
    <row r="34" spans="1:9" ht="20.25" customHeight="1" x14ac:dyDescent="0.25">
      <c r="A34" s="87" t="s">
        <v>162</v>
      </c>
      <c r="B34" s="87" t="s">
        <v>163</v>
      </c>
      <c r="C34" s="118">
        <v>58370.94</v>
      </c>
      <c r="D34" s="88">
        <v>181500</v>
      </c>
      <c r="E34" s="88">
        <v>175100</v>
      </c>
      <c r="F34" s="89">
        <v>7966.4</v>
      </c>
      <c r="G34" s="109">
        <f t="shared" si="1"/>
        <v>0.13647887116431565</v>
      </c>
      <c r="H34" s="109">
        <f t="shared" si="2"/>
        <v>4.3892011019283743E-2</v>
      </c>
      <c r="I34" s="119"/>
    </row>
    <row r="35" spans="1:9" ht="20.25" customHeight="1" x14ac:dyDescent="0.25">
      <c r="A35" s="87" t="s">
        <v>164</v>
      </c>
      <c r="B35" s="87" t="s">
        <v>165</v>
      </c>
      <c r="C35" s="118">
        <v>11601.94</v>
      </c>
      <c r="D35" s="88">
        <v>131000</v>
      </c>
      <c r="E35" s="88">
        <v>131000</v>
      </c>
      <c r="F35" s="89">
        <v>15483.91</v>
      </c>
      <c r="G35" s="109">
        <f t="shared" si="1"/>
        <v>1.3345966278053498</v>
      </c>
      <c r="H35" s="109">
        <f t="shared" si="2"/>
        <v>0.11819778625954198</v>
      </c>
      <c r="I35" s="119"/>
    </row>
    <row r="36" spans="1:9" ht="20.25" customHeight="1" x14ac:dyDescent="0.25">
      <c r="A36" s="87" t="s">
        <v>166</v>
      </c>
      <c r="B36" s="87" t="s">
        <v>167</v>
      </c>
      <c r="C36" s="118">
        <v>69222.77</v>
      </c>
      <c r="D36" s="88">
        <v>160000</v>
      </c>
      <c r="E36" s="88">
        <v>160000</v>
      </c>
      <c r="F36" s="89">
        <v>102876.07</v>
      </c>
      <c r="G36" s="109">
        <f t="shared" si="1"/>
        <v>1.4861593952394567</v>
      </c>
      <c r="H36" s="109">
        <f t="shared" si="2"/>
        <v>0.64297543750000008</v>
      </c>
      <c r="I36" s="119"/>
    </row>
    <row r="37" spans="1:9" ht="20.25" hidden="1" customHeight="1" x14ac:dyDescent="0.25">
      <c r="A37" s="87" t="s">
        <v>170</v>
      </c>
      <c r="B37" s="87" t="s">
        <v>169</v>
      </c>
      <c r="C37" s="118">
        <v>0</v>
      </c>
      <c r="D37" s="88">
        <v>0</v>
      </c>
      <c r="E37" s="88">
        <v>0</v>
      </c>
      <c r="F37" s="89">
        <v>0</v>
      </c>
      <c r="G37" s="109" t="e">
        <f t="shared" si="1"/>
        <v>#DIV/0!</v>
      </c>
      <c r="H37" s="109" t="e">
        <f t="shared" si="2"/>
        <v>#DIV/0!</v>
      </c>
      <c r="I37" s="119"/>
    </row>
    <row r="38" spans="1:9" ht="20.25" customHeight="1" x14ac:dyDescent="0.25">
      <c r="A38" s="87" t="s">
        <v>173</v>
      </c>
      <c r="B38" s="87" t="s">
        <v>174</v>
      </c>
      <c r="C38" s="118">
        <v>985.72</v>
      </c>
      <c r="D38" s="88">
        <v>4100</v>
      </c>
      <c r="E38" s="88">
        <v>4100</v>
      </c>
      <c r="F38" s="89">
        <v>933.84</v>
      </c>
      <c r="G38" s="109">
        <f t="shared" si="1"/>
        <v>0.94736842105263164</v>
      </c>
      <c r="H38" s="109">
        <f t="shared" si="2"/>
        <v>0.2277658536585366</v>
      </c>
      <c r="I38" s="119"/>
    </row>
    <row r="39" spans="1:9" ht="20.25" customHeight="1" x14ac:dyDescent="0.25">
      <c r="A39" s="87" t="s">
        <v>175</v>
      </c>
      <c r="B39" s="87" t="s">
        <v>176</v>
      </c>
      <c r="C39" s="118">
        <v>28164.74</v>
      </c>
      <c r="D39" s="88">
        <v>50000</v>
      </c>
      <c r="E39" s="88">
        <v>50000</v>
      </c>
      <c r="F39" s="89">
        <v>34327.22</v>
      </c>
      <c r="G39" s="109">
        <f t="shared" si="1"/>
        <v>1.2188012387119498</v>
      </c>
      <c r="H39" s="109">
        <f t="shared" si="2"/>
        <v>0.68654440000000005</v>
      </c>
      <c r="I39" s="119"/>
    </row>
    <row r="40" spans="1:9" ht="20.25" customHeight="1" x14ac:dyDescent="0.25">
      <c r="A40" s="87" t="s">
        <v>179</v>
      </c>
      <c r="B40" s="87" t="s">
        <v>180</v>
      </c>
      <c r="C40" s="118">
        <v>281.54000000000002</v>
      </c>
      <c r="D40" s="88">
        <v>500</v>
      </c>
      <c r="E40" s="88">
        <v>500</v>
      </c>
      <c r="F40" s="89">
        <v>50</v>
      </c>
      <c r="G40" s="109">
        <f t="shared" si="1"/>
        <v>0.17759465795268878</v>
      </c>
      <c r="H40" s="109">
        <f t="shared" si="2"/>
        <v>0.1</v>
      </c>
      <c r="I40" s="119"/>
    </row>
    <row r="41" spans="1:9" ht="20.25" customHeight="1" x14ac:dyDescent="0.25">
      <c r="A41" s="87" t="s">
        <v>181</v>
      </c>
      <c r="B41" s="87" t="s">
        <v>182</v>
      </c>
      <c r="C41" s="118">
        <v>217161.78</v>
      </c>
      <c r="D41" s="88">
        <v>3400</v>
      </c>
      <c r="E41" s="88">
        <v>3400</v>
      </c>
      <c r="F41" s="89">
        <v>0</v>
      </c>
      <c r="G41" s="109">
        <f t="shared" si="1"/>
        <v>0</v>
      </c>
      <c r="H41" s="109">
        <f t="shared" si="2"/>
        <v>0</v>
      </c>
      <c r="I41" s="119"/>
    </row>
    <row r="42" spans="1:9" ht="20.25" customHeight="1" x14ac:dyDescent="0.25">
      <c r="A42" s="87" t="s">
        <v>183</v>
      </c>
      <c r="B42" s="87" t="s">
        <v>184</v>
      </c>
      <c r="C42" s="118">
        <v>0</v>
      </c>
      <c r="D42" s="88">
        <v>13000</v>
      </c>
      <c r="E42" s="88">
        <v>13000</v>
      </c>
      <c r="F42" s="89">
        <v>0</v>
      </c>
      <c r="G42" s="109" t="e">
        <f t="shared" si="1"/>
        <v>#DIV/0!</v>
      </c>
      <c r="H42" s="109">
        <f t="shared" si="2"/>
        <v>0</v>
      </c>
      <c r="I42" s="119"/>
    </row>
    <row r="43" spans="1:9" ht="20.25" customHeight="1" x14ac:dyDescent="0.25">
      <c r="A43" s="87" t="s">
        <v>185</v>
      </c>
      <c r="B43" s="87" t="s">
        <v>172</v>
      </c>
      <c r="C43" s="118">
        <v>124</v>
      </c>
      <c r="D43" s="88">
        <v>1300</v>
      </c>
      <c r="E43" s="88">
        <v>1300</v>
      </c>
      <c r="F43" s="89">
        <v>518.36</v>
      </c>
      <c r="G43" s="109">
        <f t="shared" si="1"/>
        <v>4.1803225806451616</v>
      </c>
      <c r="H43" s="109">
        <f t="shared" si="2"/>
        <v>0.39873846153846154</v>
      </c>
      <c r="I43" s="119"/>
    </row>
    <row r="44" spans="1:9" ht="20.25" customHeight="1" x14ac:dyDescent="0.25">
      <c r="A44" s="91" t="s">
        <v>186</v>
      </c>
      <c r="B44" s="91" t="s">
        <v>35</v>
      </c>
      <c r="C44" s="117">
        <f>C45+C46+C47</f>
        <v>312073.82</v>
      </c>
      <c r="D44" s="117">
        <f t="shared" ref="D44:F44" si="9">D45+D46+D47</f>
        <v>2300</v>
      </c>
      <c r="E44" s="117">
        <f t="shared" si="9"/>
        <v>2300</v>
      </c>
      <c r="F44" s="117">
        <f t="shared" si="9"/>
        <v>463.51</v>
      </c>
      <c r="G44" s="108">
        <f t="shared" si="1"/>
        <v>1.4852575586122539E-3</v>
      </c>
      <c r="H44" s="108">
        <f t="shared" si="2"/>
        <v>0.20152608695652174</v>
      </c>
      <c r="I44" s="119"/>
    </row>
    <row r="45" spans="1:9" ht="20.25" customHeight="1" x14ac:dyDescent="0.25">
      <c r="A45" s="87" t="s">
        <v>189</v>
      </c>
      <c r="B45" s="87" t="s">
        <v>190</v>
      </c>
      <c r="C45" s="118">
        <v>347.09</v>
      </c>
      <c r="D45" s="88">
        <v>1300</v>
      </c>
      <c r="E45" s="88">
        <v>1300</v>
      </c>
      <c r="F45" s="89">
        <v>433.05</v>
      </c>
      <c r="G45" s="109">
        <f t="shared" si="1"/>
        <v>1.2476591085885507</v>
      </c>
      <c r="H45" s="109">
        <f t="shared" si="2"/>
        <v>0.33311538461538465</v>
      </c>
      <c r="I45" s="119"/>
    </row>
    <row r="46" spans="1:9" ht="20.25" hidden="1" customHeight="1" x14ac:dyDescent="0.25">
      <c r="A46" s="87" t="s">
        <v>191</v>
      </c>
      <c r="B46" s="87" t="s">
        <v>192</v>
      </c>
      <c r="C46" s="118"/>
      <c r="D46" s="88">
        <v>0</v>
      </c>
      <c r="E46" s="88">
        <v>0</v>
      </c>
      <c r="F46" s="89">
        <v>0</v>
      </c>
      <c r="G46" s="109" t="e">
        <f t="shared" si="1"/>
        <v>#DIV/0!</v>
      </c>
      <c r="H46" s="109" t="e">
        <f t="shared" si="2"/>
        <v>#DIV/0!</v>
      </c>
      <c r="I46" s="119"/>
    </row>
    <row r="47" spans="1:9" ht="20.25" customHeight="1" x14ac:dyDescent="0.25">
      <c r="A47" s="87" t="s">
        <v>193</v>
      </c>
      <c r="B47" s="87" t="s">
        <v>194</v>
      </c>
      <c r="C47" s="118">
        <v>311726.73</v>
      </c>
      <c r="D47" s="88">
        <v>1000</v>
      </c>
      <c r="E47" s="88">
        <v>1000</v>
      </c>
      <c r="F47" s="89">
        <v>30.46</v>
      </c>
      <c r="G47" s="109">
        <f t="shared" si="1"/>
        <v>9.7713789253812158E-5</v>
      </c>
      <c r="H47" s="109">
        <f t="shared" si="2"/>
        <v>3.0460000000000001E-2</v>
      </c>
      <c r="I47" s="119"/>
    </row>
    <row r="48" spans="1:9" ht="20.25" customHeight="1" x14ac:dyDescent="0.25">
      <c r="A48" s="99" t="s">
        <v>275</v>
      </c>
      <c r="B48" s="99" t="s">
        <v>273</v>
      </c>
      <c r="C48" s="116">
        <f>C49</f>
        <v>142914.55999999997</v>
      </c>
      <c r="D48" s="116">
        <f t="shared" ref="D48:F48" si="10">D49</f>
        <v>199300</v>
      </c>
      <c r="E48" s="116">
        <f t="shared" si="10"/>
        <v>199300</v>
      </c>
      <c r="F48" s="116">
        <f t="shared" si="10"/>
        <v>188496.14</v>
      </c>
      <c r="G48" s="107">
        <f t="shared" si="1"/>
        <v>1.3189428704814965</v>
      </c>
      <c r="H48" s="107">
        <f t="shared" si="2"/>
        <v>0.94579096838936283</v>
      </c>
      <c r="I48" s="119"/>
    </row>
    <row r="49" spans="1:9" ht="20.25" customHeight="1" x14ac:dyDescent="0.25">
      <c r="A49" s="99" t="s">
        <v>274</v>
      </c>
      <c r="B49" s="99" t="s">
        <v>273</v>
      </c>
      <c r="C49" s="116">
        <f>C50+C55+C82</f>
        <v>142914.55999999997</v>
      </c>
      <c r="D49" s="116">
        <f t="shared" ref="D49:F49" si="11">D50+D55+D82</f>
        <v>199300</v>
      </c>
      <c r="E49" s="116">
        <f t="shared" si="11"/>
        <v>199300</v>
      </c>
      <c r="F49" s="116">
        <f t="shared" si="11"/>
        <v>188496.14</v>
      </c>
      <c r="G49" s="107">
        <f t="shared" si="1"/>
        <v>1.3189428704814965</v>
      </c>
      <c r="H49" s="107">
        <f t="shared" si="2"/>
        <v>0.94579096838936283</v>
      </c>
      <c r="I49" s="119"/>
    </row>
    <row r="50" spans="1:9" s="102" customFormat="1" ht="20.25" customHeight="1" x14ac:dyDescent="0.25">
      <c r="A50" s="91" t="s">
        <v>105</v>
      </c>
      <c r="B50" s="91" t="s">
        <v>5</v>
      </c>
      <c r="C50" s="117">
        <f>SUM(C51:C54)</f>
        <v>9514.59</v>
      </c>
      <c r="D50" s="117">
        <f t="shared" ref="D50:F50" si="12">SUM(D51:D54)</f>
        <v>20500</v>
      </c>
      <c r="E50" s="117">
        <f t="shared" si="12"/>
        <v>20500</v>
      </c>
      <c r="F50" s="117">
        <f t="shared" si="12"/>
        <v>0</v>
      </c>
      <c r="G50" s="108">
        <f t="shared" si="1"/>
        <v>0</v>
      </c>
      <c r="H50" s="108">
        <f t="shared" si="2"/>
        <v>0</v>
      </c>
      <c r="I50" s="119"/>
    </row>
    <row r="51" spans="1:9" ht="20.25" customHeight="1" x14ac:dyDescent="0.25">
      <c r="A51" s="87" t="s">
        <v>108</v>
      </c>
      <c r="B51" s="87" t="s">
        <v>109</v>
      </c>
      <c r="C51" s="118">
        <v>5950.12</v>
      </c>
      <c r="D51" s="88">
        <v>12400</v>
      </c>
      <c r="E51" s="88">
        <v>12400</v>
      </c>
      <c r="F51" s="89">
        <v>0</v>
      </c>
      <c r="G51" s="109">
        <f t="shared" si="1"/>
        <v>0</v>
      </c>
      <c r="H51" s="109">
        <f t="shared" si="2"/>
        <v>0</v>
      </c>
      <c r="I51" s="119"/>
    </row>
    <row r="52" spans="1:9" ht="20.25" hidden="1" customHeight="1" x14ac:dyDescent="0.25">
      <c r="A52" s="87" t="s">
        <v>110</v>
      </c>
      <c r="B52" s="87" t="s">
        <v>111</v>
      </c>
      <c r="C52" s="118">
        <v>0</v>
      </c>
      <c r="D52" s="88">
        <v>0</v>
      </c>
      <c r="E52" s="88">
        <v>0</v>
      </c>
      <c r="F52" s="89">
        <v>0</v>
      </c>
      <c r="G52" s="109" t="e">
        <f t="shared" si="1"/>
        <v>#DIV/0!</v>
      </c>
      <c r="H52" s="109" t="e">
        <f t="shared" si="2"/>
        <v>#DIV/0!</v>
      </c>
      <c r="I52" s="119"/>
    </row>
    <row r="53" spans="1:9" ht="20.25" customHeight="1" x14ac:dyDescent="0.25">
      <c r="A53" s="87" t="s">
        <v>112</v>
      </c>
      <c r="B53" s="87" t="s">
        <v>113</v>
      </c>
      <c r="C53" s="118">
        <v>2216.91</v>
      </c>
      <c r="D53" s="88">
        <v>5200</v>
      </c>
      <c r="E53" s="88">
        <v>5200</v>
      </c>
      <c r="F53" s="89">
        <v>0</v>
      </c>
      <c r="G53" s="109">
        <f t="shared" si="1"/>
        <v>0</v>
      </c>
      <c r="H53" s="109">
        <f t="shared" si="2"/>
        <v>0</v>
      </c>
      <c r="I53" s="119"/>
    </row>
    <row r="54" spans="1:9" ht="20.25" customHeight="1" x14ac:dyDescent="0.25">
      <c r="A54" s="87" t="s">
        <v>119</v>
      </c>
      <c r="B54" s="87" t="s">
        <v>120</v>
      </c>
      <c r="C54" s="118">
        <v>1347.56</v>
      </c>
      <c r="D54" s="88">
        <v>2900</v>
      </c>
      <c r="E54" s="88">
        <v>2900</v>
      </c>
      <c r="F54" s="89">
        <v>0</v>
      </c>
      <c r="G54" s="109">
        <f t="shared" si="1"/>
        <v>0</v>
      </c>
      <c r="H54" s="109">
        <f t="shared" si="2"/>
        <v>0</v>
      </c>
      <c r="I54" s="119"/>
    </row>
    <row r="55" spans="1:9" s="102" customFormat="1" ht="20.25" customHeight="1" x14ac:dyDescent="0.25">
      <c r="A55" s="91" t="s">
        <v>121</v>
      </c>
      <c r="B55" s="91" t="s">
        <v>9</v>
      </c>
      <c r="C55" s="117">
        <f>SUM(C56:C81)</f>
        <v>133189.00999999998</v>
      </c>
      <c r="D55" s="117">
        <f t="shared" ref="D55:E55" si="13">SUM(D56:D81)</f>
        <v>176500</v>
      </c>
      <c r="E55" s="117">
        <f t="shared" si="13"/>
        <v>176500</v>
      </c>
      <c r="F55" s="117">
        <f>SUM(F56:F81)</f>
        <v>188185.47</v>
      </c>
      <c r="G55" s="108">
        <f t="shared" si="1"/>
        <v>1.4129204053697826</v>
      </c>
      <c r="H55" s="108">
        <f t="shared" si="2"/>
        <v>1.0662066288951841</v>
      </c>
      <c r="I55" s="119"/>
    </row>
    <row r="56" spans="1:9" ht="20.25" customHeight="1" x14ac:dyDescent="0.25">
      <c r="A56" s="87" t="s">
        <v>124</v>
      </c>
      <c r="B56" s="87" t="s">
        <v>125</v>
      </c>
      <c r="C56" s="118"/>
      <c r="D56" s="88">
        <v>3000</v>
      </c>
      <c r="E56" s="88">
        <v>3000</v>
      </c>
      <c r="F56" s="89">
        <v>1351.05</v>
      </c>
      <c r="G56" s="109" t="e">
        <f t="shared" si="1"/>
        <v>#DIV/0!</v>
      </c>
      <c r="H56" s="109">
        <f t="shared" si="2"/>
        <v>0.45034999999999997</v>
      </c>
      <c r="I56" s="119"/>
    </row>
    <row r="57" spans="1:9" ht="20.25" customHeight="1" x14ac:dyDescent="0.25">
      <c r="A57" s="87" t="s">
        <v>126</v>
      </c>
      <c r="B57" s="87" t="s">
        <v>127</v>
      </c>
      <c r="C57" s="118">
        <v>2329.94</v>
      </c>
      <c r="D57" s="88">
        <v>1500</v>
      </c>
      <c r="E57" s="88">
        <v>1500</v>
      </c>
      <c r="F57" s="89">
        <v>38.49</v>
      </c>
      <c r="G57" s="109">
        <f t="shared" si="1"/>
        <v>1.6519738705717744E-2</v>
      </c>
      <c r="H57" s="109">
        <f t="shared" si="2"/>
        <v>2.5660000000000002E-2</v>
      </c>
      <c r="I57" s="119"/>
    </row>
    <row r="58" spans="1:9" ht="20.25" customHeight="1" x14ac:dyDescent="0.25">
      <c r="A58" s="87" t="s">
        <v>128</v>
      </c>
      <c r="B58" s="87" t="s">
        <v>129</v>
      </c>
      <c r="C58" s="118">
        <v>667.9</v>
      </c>
      <c r="D58" s="88">
        <v>3000</v>
      </c>
      <c r="E58" s="88">
        <v>3000</v>
      </c>
      <c r="F58" s="89">
        <v>757.5</v>
      </c>
      <c r="G58" s="109">
        <f t="shared" si="1"/>
        <v>1.1341518191346009</v>
      </c>
      <c r="H58" s="109">
        <f t="shared" si="2"/>
        <v>0.2525</v>
      </c>
      <c r="I58" s="119"/>
    </row>
    <row r="59" spans="1:9" ht="20.25" hidden="1" customHeight="1" x14ac:dyDescent="0.25">
      <c r="A59" s="87" t="s">
        <v>130</v>
      </c>
      <c r="B59" s="87" t="s">
        <v>131</v>
      </c>
      <c r="C59" s="118"/>
      <c r="D59" s="88">
        <v>0</v>
      </c>
      <c r="E59" s="88">
        <v>0</v>
      </c>
      <c r="F59" s="89">
        <v>0</v>
      </c>
      <c r="G59" s="109" t="e">
        <f t="shared" si="1"/>
        <v>#DIV/0!</v>
      </c>
      <c r="H59" s="109" t="e">
        <f t="shared" si="2"/>
        <v>#DIV/0!</v>
      </c>
      <c r="I59" s="119"/>
    </row>
    <row r="60" spans="1:9" ht="20.25" customHeight="1" x14ac:dyDescent="0.25">
      <c r="A60" s="87" t="s">
        <v>134</v>
      </c>
      <c r="B60" s="87" t="s">
        <v>135</v>
      </c>
      <c r="C60" s="118">
        <v>441.23</v>
      </c>
      <c r="D60" s="88">
        <v>5000</v>
      </c>
      <c r="E60" s="88">
        <v>5000</v>
      </c>
      <c r="F60" s="89">
        <v>358.63</v>
      </c>
      <c r="G60" s="109">
        <f t="shared" si="1"/>
        <v>0.81279604741291389</v>
      </c>
      <c r="H60" s="109">
        <f t="shared" si="2"/>
        <v>7.1725999999999998E-2</v>
      </c>
      <c r="I60" s="119"/>
    </row>
    <row r="61" spans="1:9" ht="20.25" customHeight="1" x14ac:dyDescent="0.25">
      <c r="A61" s="87" t="s">
        <v>136</v>
      </c>
      <c r="B61" s="87" t="s">
        <v>137</v>
      </c>
      <c r="C61" s="118">
        <v>6707.41</v>
      </c>
      <c r="D61" s="88">
        <v>19000</v>
      </c>
      <c r="E61" s="88">
        <v>19000</v>
      </c>
      <c r="F61" s="89">
        <v>2932.26</v>
      </c>
      <c r="G61" s="109">
        <f t="shared" si="1"/>
        <v>0.43716725233734038</v>
      </c>
      <c r="H61" s="109">
        <f t="shared" si="2"/>
        <v>0.15432947368421054</v>
      </c>
      <c r="I61" s="119"/>
    </row>
    <row r="62" spans="1:9" ht="20.25" customHeight="1" x14ac:dyDescent="0.25">
      <c r="A62" s="87" t="s">
        <v>138</v>
      </c>
      <c r="B62" s="87" t="s">
        <v>139</v>
      </c>
      <c r="C62" s="118">
        <v>80867</v>
      </c>
      <c r="D62" s="88">
        <v>0</v>
      </c>
      <c r="E62" s="88">
        <v>0</v>
      </c>
      <c r="F62" s="89">
        <v>0</v>
      </c>
      <c r="G62" s="109">
        <f t="shared" si="1"/>
        <v>0</v>
      </c>
      <c r="H62" s="109" t="e">
        <f t="shared" si="2"/>
        <v>#DIV/0!</v>
      </c>
      <c r="I62" s="119"/>
    </row>
    <row r="63" spans="1:9" ht="20.25" customHeight="1" x14ac:dyDescent="0.25">
      <c r="A63" s="87" t="s">
        <v>140</v>
      </c>
      <c r="B63" s="87" t="s">
        <v>141</v>
      </c>
      <c r="C63" s="118">
        <v>5667.87</v>
      </c>
      <c r="D63" s="88">
        <v>27000</v>
      </c>
      <c r="E63" s="88">
        <v>27000</v>
      </c>
      <c r="F63" s="89">
        <v>1657.71</v>
      </c>
      <c r="G63" s="109">
        <f t="shared" si="1"/>
        <v>0.29247495090748377</v>
      </c>
      <c r="H63" s="109">
        <f t="shared" si="2"/>
        <v>6.1396666666666669E-2</v>
      </c>
      <c r="I63" s="119"/>
    </row>
    <row r="64" spans="1:9" ht="20.25" customHeight="1" x14ac:dyDescent="0.25">
      <c r="A64" s="87" t="s">
        <v>142</v>
      </c>
      <c r="B64" s="87" t="s">
        <v>143</v>
      </c>
      <c r="C64" s="118">
        <v>147.21</v>
      </c>
      <c r="D64" s="88">
        <v>2000</v>
      </c>
      <c r="E64" s="88">
        <v>2000</v>
      </c>
      <c r="F64" s="89">
        <v>0</v>
      </c>
      <c r="G64" s="109">
        <f t="shared" si="1"/>
        <v>0</v>
      </c>
      <c r="H64" s="109">
        <f t="shared" si="2"/>
        <v>0</v>
      </c>
      <c r="I64" s="119"/>
    </row>
    <row r="65" spans="1:9" ht="20.25" customHeight="1" x14ac:dyDescent="0.25">
      <c r="A65" s="87" t="s">
        <v>146</v>
      </c>
      <c r="B65" s="87" t="s">
        <v>147</v>
      </c>
      <c r="C65" s="118">
        <v>0</v>
      </c>
      <c r="D65" s="88">
        <v>2000</v>
      </c>
      <c r="E65" s="88">
        <v>2000</v>
      </c>
      <c r="F65" s="89">
        <v>1004.01</v>
      </c>
      <c r="G65" s="109" t="e">
        <f t="shared" si="1"/>
        <v>#DIV/0!</v>
      </c>
      <c r="H65" s="109">
        <f t="shared" si="2"/>
        <v>0.50200500000000003</v>
      </c>
      <c r="I65" s="119"/>
    </row>
    <row r="66" spans="1:9" ht="20.25" customHeight="1" x14ac:dyDescent="0.25">
      <c r="A66" s="87" t="s">
        <v>150</v>
      </c>
      <c r="B66" s="87" t="s">
        <v>151</v>
      </c>
      <c r="C66" s="118">
        <v>2775.12</v>
      </c>
      <c r="D66" s="88">
        <v>12000</v>
      </c>
      <c r="E66" s="88">
        <v>12000</v>
      </c>
      <c r="F66" s="89">
        <v>585.84</v>
      </c>
      <c r="G66" s="109">
        <f t="shared" si="1"/>
        <v>0.2111043846752573</v>
      </c>
      <c r="H66" s="109">
        <f t="shared" si="2"/>
        <v>4.8820000000000002E-2</v>
      </c>
      <c r="I66" s="119"/>
    </row>
    <row r="67" spans="1:9" ht="20.25" customHeight="1" x14ac:dyDescent="0.25">
      <c r="A67" s="87" t="s">
        <v>152</v>
      </c>
      <c r="B67" s="87" t="s">
        <v>153</v>
      </c>
      <c r="C67" s="118">
        <v>12794.05</v>
      </c>
      <c r="D67" s="88">
        <v>35000</v>
      </c>
      <c r="E67" s="88">
        <v>35000</v>
      </c>
      <c r="F67" s="89">
        <v>16031.25</v>
      </c>
      <c r="G67" s="109">
        <f t="shared" si="1"/>
        <v>1.2530238665629727</v>
      </c>
      <c r="H67" s="109">
        <f t="shared" si="2"/>
        <v>0.45803571428571427</v>
      </c>
      <c r="I67" s="119"/>
    </row>
    <row r="68" spans="1:9" ht="20.25" customHeight="1" x14ac:dyDescent="0.25">
      <c r="A68" s="87" t="s">
        <v>154</v>
      </c>
      <c r="B68" s="87" t="s">
        <v>155</v>
      </c>
      <c r="C68" s="118">
        <v>4673.42</v>
      </c>
      <c r="D68" s="88">
        <v>7000</v>
      </c>
      <c r="E68" s="88">
        <v>7000</v>
      </c>
      <c r="F68" s="89">
        <v>5733.51</v>
      </c>
      <c r="G68" s="109">
        <f t="shared" si="1"/>
        <v>1.2268338818253015</v>
      </c>
      <c r="H68" s="109">
        <f t="shared" si="2"/>
        <v>0.81907285714285716</v>
      </c>
      <c r="I68" s="119"/>
    </row>
    <row r="69" spans="1:9" ht="20.25" customHeight="1" x14ac:dyDescent="0.25">
      <c r="A69" s="87" t="s">
        <v>156</v>
      </c>
      <c r="B69" s="87" t="s">
        <v>157</v>
      </c>
      <c r="C69" s="118">
        <v>2231.48</v>
      </c>
      <c r="D69" s="88">
        <v>1100</v>
      </c>
      <c r="E69" s="88">
        <v>1100</v>
      </c>
      <c r="F69" s="89">
        <v>796.08</v>
      </c>
      <c r="G69" s="109">
        <f t="shared" si="1"/>
        <v>0.35674978041479199</v>
      </c>
      <c r="H69" s="109">
        <f t="shared" si="2"/>
        <v>0.72370909090909097</v>
      </c>
      <c r="I69" s="119"/>
    </row>
    <row r="70" spans="1:9" ht="20.25" customHeight="1" x14ac:dyDescent="0.25">
      <c r="A70" s="87" t="s">
        <v>158</v>
      </c>
      <c r="B70" s="87" t="s">
        <v>159</v>
      </c>
      <c r="C70" s="118">
        <v>0</v>
      </c>
      <c r="D70" s="88">
        <v>1500</v>
      </c>
      <c r="E70" s="88">
        <v>1500</v>
      </c>
      <c r="F70" s="89">
        <v>0</v>
      </c>
      <c r="G70" s="109" t="e">
        <f t="shared" si="1"/>
        <v>#DIV/0!</v>
      </c>
      <c r="H70" s="109">
        <f t="shared" si="2"/>
        <v>0</v>
      </c>
      <c r="I70" s="119"/>
    </row>
    <row r="71" spans="1:9" ht="20.25" customHeight="1" x14ac:dyDescent="0.25">
      <c r="A71" s="87" t="s">
        <v>160</v>
      </c>
      <c r="B71" s="87" t="s">
        <v>161</v>
      </c>
      <c r="C71" s="118">
        <v>0</v>
      </c>
      <c r="D71" s="88">
        <v>700</v>
      </c>
      <c r="E71" s="88">
        <v>700</v>
      </c>
      <c r="F71" s="89">
        <v>0</v>
      </c>
      <c r="G71" s="109" t="e">
        <f t="shared" ref="G71:G134" si="14">F71/C71</f>
        <v>#DIV/0!</v>
      </c>
      <c r="H71" s="109">
        <f t="shared" ref="H71:H134" si="15">F71/D71</f>
        <v>0</v>
      </c>
      <c r="I71" s="119"/>
    </row>
    <row r="72" spans="1:9" ht="20.25" customHeight="1" x14ac:dyDescent="0.25">
      <c r="A72" s="87" t="s">
        <v>162</v>
      </c>
      <c r="B72" s="87" t="s">
        <v>163</v>
      </c>
      <c r="C72" s="118">
        <v>0</v>
      </c>
      <c r="D72" s="88">
        <v>22000</v>
      </c>
      <c r="E72" s="88">
        <v>22000</v>
      </c>
      <c r="F72" s="89">
        <v>40942.47</v>
      </c>
      <c r="G72" s="109" t="e">
        <f t="shared" si="14"/>
        <v>#DIV/0!</v>
      </c>
      <c r="H72" s="109">
        <f t="shared" si="15"/>
        <v>1.8610213636363637</v>
      </c>
      <c r="I72" s="119"/>
    </row>
    <row r="73" spans="1:9" ht="20.25" customHeight="1" x14ac:dyDescent="0.25">
      <c r="A73" s="87" t="s">
        <v>164</v>
      </c>
      <c r="B73" s="87" t="s">
        <v>165</v>
      </c>
      <c r="C73" s="118">
        <v>0</v>
      </c>
      <c r="D73" s="88">
        <v>10000</v>
      </c>
      <c r="E73" s="88">
        <v>10000</v>
      </c>
      <c r="F73" s="89">
        <v>10013.24</v>
      </c>
      <c r="G73" s="109" t="e">
        <f t="shared" si="14"/>
        <v>#DIV/0!</v>
      </c>
      <c r="H73" s="109">
        <f t="shared" si="15"/>
        <v>1.0013239999999999</v>
      </c>
      <c r="I73" s="119"/>
    </row>
    <row r="74" spans="1:9" ht="20.25" customHeight="1" x14ac:dyDescent="0.25">
      <c r="A74" s="87" t="s">
        <v>166</v>
      </c>
      <c r="B74" s="87" t="s">
        <v>167</v>
      </c>
      <c r="C74" s="118">
        <v>5066.54</v>
      </c>
      <c r="D74" s="88">
        <v>10000</v>
      </c>
      <c r="E74" s="88">
        <v>10000</v>
      </c>
      <c r="F74" s="89">
        <v>19835.41</v>
      </c>
      <c r="G74" s="109">
        <f t="shared" si="14"/>
        <v>3.9149814271672581</v>
      </c>
      <c r="H74" s="109">
        <f t="shared" si="15"/>
        <v>1.983541</v>
      </c>
      <c r="I74" s="119"/>
    </row>
    <row r="75" spans="1:9" ht="20.25" hidden="1" customHeight="1" x14ac:dyDescent="0.25">
      <c r="A75" s="87" t="s">
        <v>173</v>
      </c>
      <c r="B75" s="87" t="s">
        <v>174</v>
      </c>
      <c r="C75" s="118">
        <v>0</v>
      </c>
      <c r="D75" s="88">
        <v>0</v>
      </c>
      <c r="E75" s="88">
        <v>0</v>
      </c>
      <c r="F75" s="89">
        <v>0</v>
      </c>
      <c r="G75" s="109" t="e">
        <f t="shared" si="14"/>
        <v>#DIV/0!</v>
      </c>
      <c r="H75" s="109" t="e">
        <f t="shared" si="15"/>
        <v>#DIV/0!</v>
      </c>
      <c r="I75" s="119"/>
    </row>
    <row r="76" spans="1:9" ht="20.25" customHeight="1" x14ac:dyDescent="0.25">
      <c r="A76" s="87" t="s">
        <v>175</v>
      </c>
      <c r="B76" s="87" t="s">
        <v>176</v>
      </c>
      <c r="C76" s="118">
        <v>200</v>
      </c>
      <c r="D76" s="88">
        <v>1000</v>
      </c>
      <c r="E76" s="88">
        <v>1000</v>
      </c>
      <c r="F76" s="89">
        <v>2091.65</v>
      </c>
      <c r="G76" s="109">
        <f t="shared" si="14"/>
        <v>10.45825</v>
      </c>
      <c r="H76" s="109">
        <f t="shared" si="15"/>
        <v>2.09165</v>
      </c>
      <c r="I76" s="119"/>
    </row>
    <row r="77" spans="1:9" ht="20.25" customHeight="1" x14ac:dyDescent="0.25">
      <c r="A77" s="87" t="s">
        <v>177</v>
      </c>
      <c r="B77" s="87" t="s">
        <v>178</v>
      </c>
      <c r="C77" s="118">
        <v>3975.24</v>
      </c>
      <c r="D77" s="88">
        <v>5000</v>
      </c>
      <c r="E77" s="88">
        <v>5000</v>
      </c>
      <c r="F77" s="89">
        <v>16141.15</v>
      </c>
      <c r="G77" s="109">
        <f t="shared" si="14"/>
        <v>4.0604215091415865</v>
      </c>
      <c r="H77" s="109">
        <f t="shared" si="15"/>
        <v>3.2282299999999999</v>
      </c>
      <c r="I77" s="119"/>
    </row>
    <row r="78" spans="1:9" ht="20.25" customHeight="1" x14ac:dyDescent="0.25">
      <c r="A78" s="87" t="s">
        <v>179</v>
      </c>
      <c r="B78" s="87" t="s">
        <v>180</v>
      </c>
      <c r="C78" s="118">
        <v>0</v>
      </c>
      <c r="D78" s="88">
        <v>500</v>
      </c>
      <c r="E78" s="88">
        <v>500</v>
      </c>
      <c r="F78" s="89">
        <v>401.54</v>
      </c>
      <c r="G78" s="109" t="e">
        <f t="shared" si="14"/>
        <v>#DIV/0!</v>
      </c>
      <c r="H78" s="109">
        <f t="shared" si="15"/>
        <v>0.80308000000000002</v>
      </c>
      <c r="I78" s="119"/>
    </row>
    <row r="79" spans="1:9" ht="20.25" customHeight="1" x14ac:dyDescent="0.25">
      <c r="A79" s="87" t="s">
        <v>181</v>
      </c>
      <c r="B79" s="87" t="s">
        <v>182</v>
      </c>
      <c r="C79" s="118">
        <v>0</v>
      </c>
      <c r="D79" s="88">
        <v>200</v>
      </c>
      <c r="E79" s="88">
        <v>200</v>
      </c>
      <c r="F79" s="89">
        <v>5096.8599999999997</v>
      </c>
      <c r="G79" s="109" t="e">
        <f t="shared" si="14"/>
        <v>#DIV/0!</v>
      </c>
      <c r="H79" s="109">
        <f t="shared" si="15"/>
        <v>25.484299999999998</v>
      </c>
      <c r="I79" s="119"/>
    </row>
    <row r="80" spans="1:9" ht="20.25" customHeight="1" x14ac:dyDescent="0.25">
      <c r="A80" s="87" t="s">
        <v>183</v>
      </c>
      <c r="B80" s="87" t="s">
        <v>184</v>
      </c>
      <c r="C80" s="118">
        <v>0</v>
      </c>
      <c r="D80" s="88">
        <v>0</v>
      </c>
      <c r="E80" s="88">
        <v>0</v>
      </c>
      <c r="F80" s="89">
        <v>38167.410000000003</v>
      </c>
      <c r="G80" s="109" t="e">
        <f t="shared" si="14"/>
        <v>#DIV/0!</v>
      </c>
      <c r="H80" s="109" t="e">
        <f t="shared" si="15"/>
        <v>#DIV/0!</v>
      </c>
      <c r="I80" s="119"/>
    </row>
    <row r="81" spans="1:10" ht="20.25" customHeight="1" x14ac:dyDescent="0.25">
      <c r="A81" s="87" t="s">
        <v>185</v>
      </c>
      <c r="B81" s="87" t="s">
        <v>172</v>
      </c>
      <c r="C81" s="118">
        <v>4644.6000000000004</v>
      </c>
      <c r="D81" s="88">
        <v>8000</v>
      </c>
      <c r="E81" s="88">
        <v>8000</v>
      </c>
      <c r="F81" s="89">
        <v>24249.41</v>
      </c>
      <c r="G81" s="109">
        <f t="shared" si="14"/>
        <v>5.2209899668432156</v>
      </c>
      <c r="H81" s="109">
        <f t="shared" si="15"/>
        <v>3.0311762500000001</v>
      </c>
      <c r="I81" s="119"/>
    </row>
    <row r="82" spans="1:10" s="102" customFormat="1" ht="20.25" customHeight="1" x14ac:dyDescent="0.25">
      <c r="A82" s="91" t="s">
        <v>186</v>
      </c>
      <c r="B82" s="91" t="s">
        <v>35</v>
      </c>
      <c r="C82" s="117">
        <f>SUM(C83:C86)</f>
        <v>210.96</v>
      </c>
      <c r="D82" s="117">
        <f t="shared" ref="D82:F82" si="16">SUM(D83:D86)</f>
        <v>2300</v>
      </c>
      <c r="E82" s="117">
        <f t="shared" si="16"/>
        <v>2300</v>
      </c>
      <c r="F82" s="117">
        <f t="shared" si="16"/>
        <v>310.67</v>
      </c>
      <c r="G82" s="108">
        <f t="shared" si="14"/>
        <v>1.4726488433826317</v>
      </c>
      <c r="H82" s="108">
        <f t="shared" si="15"/>
        <v>0.13507391304347827</v>
      </c>
      <c r="I82" s="119"/>
    </row>
    <row r="83" spans="1:10" ht="20.25" customHeight="1" x14ac:dyDescent="0.25">
      <c r="A83" s="87" t="s">
        <v>189</v>
      </c>
      <c r="B83" s="87" t="s">
        <v>190</v>
      </c>
      <c r="C83" s="118">
        <v>210.96</v>
      </c>
      <c r="D83" s="88">
        <v>1000</v>
      </c>
      <c r="E83" s="88">
        <v>1000</v>
      </c>
      <c r="F83" s="89">
        <v>3.88</v>
      </c>
      <c r="G83" s="109">
        <f t="shared" si="14"/>
        <v>1.8392112248767536E-2</v>
      </c>
      <c r="H83" s="109">
        <f t="shared" si="15"/>
        <v>3.8799999999999998E-3</v>
      </c>
      <c r="I83" s="119"/>
    </row>
    <row r="84" spans="1:10" ht="20.25" customHeight="1" x14ac:dyDescent="0.25">
      <c r="A84" s="87" t="s">
        <v>191</v>
      </c>
      <c r="B84" s="87" t="s">
        <v>192</v>
      </c>
      <c r="C84" s="118">
        <v>0</v>
      </c>
      <c r="D84" s="88">
        <v>0</v>
      </c>
      <c r="E84" s="88">
        <v>0</v>
      </c>
      <c r="F84" s="89">
        <v>35.799999999999997</v>
      </c>
      <c r="G84" s="109" t="e">
        <f t="shared" si="14"/>
        <v>#DIV/0!</v>
      </c>
      <c r="H84" s="109" t="e">
        <f t="shared" si="15"/>
        <v>#DIV/0!</v>
      </c>
      <c r="I84" s="119"/>
    </row>
    <row r="85" spans="1:10" ht="20.25" customHeight="1" x14ac:dyDescent="0.25">
      <c r="A85" s="87" t="s">
        <v>193</v>
      </c>
      <c r="B85" s="87" t="s">
        <v>194</v>
      </c>
      <c r="C85" s="118">
        <v>0</v>
      </c>
      <c r="D85" s="88">
        <v>1000</v>
      </c>
      <c r="E85" s="88">
        <v>1000</v>
      </c>
      <c r="F85" s="89">
        <v>270.99</v>
      </c>
      <c r="G85" s="109" t="e">
        <f t="shared" si="14"/>
        <v>#DIV/0!</v>
      </c>
      <c r="H85" s="109">
        <f t="shared" si="15"/>
        <v>0.27099000000000001</v>
      </c>
      <c r="I85" s="119"/>
    </row>
    <row r="86" spans="1:10" ht="20.25" customHeight="1" x14ac:dyDescent="0.25">
      <c r="A86" s="87" t="s">
        <v>195</v>
      </c>
      <c r="B86" s="87" t="s">
        <v>196</v>
      </c>
      <c r="C86" s="118">
        <v>0</v>
      </c>
      <c r="D86" s="88">
        <v>300</v>
      </c>
      <c r="E86" s="88">
        <v>300</v>
      </c>
      <c r="F86" s="89">
        <v>0</v>
      </c>
      <c r="G86" s="109" t="e">
        <f t="shared" si="14"/>
        <v>#DIV/0!</v>
      </c>
      <c r="H86" s="109">
        <f t="shared" si="15"/>
        <v>0</v>
      </c>
      <c r="I86" s="119"/>
    </row>
    <row r="87" spans="1:10" ht="20.25" customHeight="1" x14ac:dyDescent="0.25">
      <c r="A87" s="99" t="s">
        <v>272</v>
      </c>
      <c r="B87" s="99" t="s">
        <v>271</v>
      </c>
      <c r="C87" s="116">
        <f>C88</f>
        <v>4580.3500000000004</v>
      </c>
      <c r="D87" s="116">
        <f t="shared" ref="D87:F87" si="17">D88</f>
        <v>1000</v>
      </c>
      <c r="E87" s="116">
        <f t="shared" si="17"/>
        <v>1000</v>
      </c>
      <c r="F87" s="116">
        <f t="shared" si="17"/>
        <v>2559.31</v>
      </c>
      <c r="G87" s="107">
        <f t="shared" si="14"/>
        <v>0.55875861014987926</v>
      </c>
      <c r="H87" s="107">
        <f t="shared" si="15"/>
        <v>2.55931</v>
      </c>
      <c r="I87" s="119"/>
    </row>
    <row r="88" spans="1:10" ht="20.25" customHeight="1" x14ac:dyDescent="0.25">
      <c r="A88" s="99" t="s">
        <v>270</v>
      </c>
      <c r="B88" s="99" t="s">
        <v>269</v>
      </c>
      <c r="C88" s="116">
        <f>C89+C94</f>
        <v>4580.3500000000004</v>
      </c>
      <c r="D88" s="116">
        <f t="shared" ref="D88:F88" si="18">D89+D94</f>
        <v>1000</v>
      </c>
      <c r="E88" s="116">
        <f t="shared" si="18"/>
        <v>1000</v>
      </c>
      <c r="F88" s="116">
        <f t="shared" si="18"/>
        <v>2559.31</v>
      </c>
      <c r="G88" s="107">
        <f t="shared" si="14"/>
        <v>0.55875861014987926</v>
      </c>
      <c r="H88" s="107">
        <f t="shared" si="15"/>
        <v>2.55931</v>
      </c>
      <c r="I88" s="119"/>
    </row>
    <row r="89" spans="1:10" s="102" customFormat="1" ht="20.25" customHeight="1" x14ac:dyDescent="0.25">
      <c r="A89" s="91" t="s">
        <v>105</v>
      </c>
      <c r="B89" s="91" t="s">
        <v>5</v>
      </c>
      <c r="C89" s="117">
        <f>SUM(C90:C93)</f>
        <v>4580.3500000000004</v>
      </c>
      <c r="D89" s="117">
        <f t="shared" ref="D89:F89" si="19">SUM(D90:D93)</f>
        <v>1000</v>
      </c>
      <c r="E89" s="117">
        <f t="shared" si="19"/>
        <v>1000</v>
      </c>
      <c r="F89" s="117">
        <f t="shared" si="19"/>
        <v>2559.31</v>
      </c>
      <c r="G89" s="108">
        <f t="shared" si="14"/>
        <v>0.55875861014987926</v>
      </c>
      <c r="H89" s="108">
        <f t="shared" si="15"/>
        <v>2.55931</v>
      </c>
      <c r="I89" s="119"/>
    </row>
    <row r="90" spans="1:10" ht="20.25" hidden="1" customHeight="1" x14ac:dyDescent="0.25">
      <c r="A90" s="87" t="s">
        <v>108</v>
      </c>
      <c r="B90" s="87" t="s">
        <v>109</v>
      </c>
      <c r="C90" s="118"/>
      <c r="D90" s="88">
        <v>0</v>
      </c>
      <c r="E90" s="88">
        <v>0</v>
      </c>
      <c r="F90" s="89">
        <v>0</v>
      </c>
      <c r="G90" s="109" t="e">
        <f t="shared" si="14"/>
        <v>#DIV/0!</v>
      </c>
      <c r="H90" s="109" t="e">
        <f t="shared" si="15"/>
        <v>#DIV/0!</v>
      </c>
      <c r="I90" s="119"/>
    </row>
    <row r="91" spans="1:10" ht="20.25" hidden="1" customHeight="1" x14ac:dyDescent="0.25">
      <c r="A91" s="87" t="s">
        <v>112</v>
      </c>
      <c r="B91" s="87" t="s">
        <v>113</v>
      </c>
      <c r="C91" s="118"/>
      <c r="D91" s="88">
        <v>0</v>
      </c>
      <c r="E91" s="88">
        <v>0</v>
      </c>
      <c r="F91" s="89">
        <v>0</v>
      </c>
      <c r="G91" s="109" t="e">
        <f t="shared" si="14"/>
        <v>#DIV/0!</v>
      </c>
      <c r="H91" s="109" t="e">
        <f t="shared" si="15"/>
        <v>#DIV/0!</v>
      </c>
      <c r="I91" s="119"/>
    </row>
    <row r="92" spans="1:10" ht="20.25" customHeight="1" x14ac:dyDescent="0.25">
      <c r="A92" s="87" t="s">
        <v>116</v>
      </c>
      <c r="B92" s="87" t="s">
        <v>115</v>
      </c>
      <c r="C92" s="118">
        <v>4580.3500000000004</v>
      </c>
      <c r="D92" s="88">
        <v>1000</v>
      </c>
      <c r="E92" s="88">
        <v>1000</v>
      </c>
      <c r="F92" s="89">
        <v>2559.31</v>
      </c>
      <c r="G92" s="109">
        <f t="shared" si="14"/>
        <v>0.55875861014987926</v>
      </c>
      <c r="H92" s="109">
        <f t="shared" si="15"/>
        <v>2.55931</v>
      </c>
      <c r="I92" s="119"/>
    </row>
    <row r="93" spans="1:10" ht="20.25" hidden="1" customHeight="1" x14ac:dyDescent="0.25">
      <c r="A93" s="87" t="s">
        <v>119</v>
      </c>
      <c r="B93" s="87" t="s">
        <v>120</v>
      </c>
      <c r="C93" s="118"/>
      <c r="D93" s="88">
        <v>0</v>
      </c>
      <c r="E93" s="88">
        <v>0</v>
      </c>
      <c r="F93" s="89">
        <v>0</v>
      </c>
      <c r="G93" s="109" t="e">
        <f t="shared" si="14"/>
        <v>#DIV/0!</v>
      </c>
      <c r="H93" s="109" t="e">
        <f t="shared" si="15"/>
        <v>#DIV/0!</v>
      </c>
      <c r="I93" s="119"/>
    </row>
    <row r="94" spans="1:10" s="102" customFormat="1" ht="20.25" hidden="1" customHeight="1" x14ac:dyDescent="0.25">
      <c r="A94" s="91" t="s">
        <v>121</v>
      </c>
      <c r="B94" s="91" t="s">
        <v>9</v>
      </c>
      <c r="C94" s="117">
        <f>C95</f>
        <v>0</v>
      </c>
      <c r="D94" s="92">
        <v>0</v>
      </c>
      <c r="E94" s="92">
        <v>0</v>
      </c>
      <c r="F94" s="93">
        <v>0</v>
      </c>
      <c r="G94" s="108" t="e">
        <f t="shared" si="14"/>
        <v>#DIV/0!</v>
      </c>
      <c r="H94" s="108" t="e">
        <f t="shared" si="15"/>
        <v>#DIV/0!</v>
      </c>
      <c r="I94" s="119"/>
    </row>
    <row r="95" spans="1:10" ht="20.25" hidden="1" customHeight="1" x14ac:dyDescent="0.25">
      <c r="A95" s="87" t="s">
        <v>152</v>
      </c>
      <c r="B95" s="87" t="s">
        <v>153</v>
      </c>
      <c r="C95" s="118"/>
      <c r="D95" s="88">
        <v>0</v>
      </c>
      <c r="E95" s="88">
        <v>0</v>
      </c>
      <c r="F95" s="89">
        <v>0</v>
      </c>
      <c r="G95" s="109" t="e">
        <f t="shared" si="14"/>
        <v>#DIV/0!</v>
      </c>
      <c r="H95" s="109" t="e">
        <f t="shared" si="15"/>
        <v>#DIV/0!</v>
      </c>
      <c r="I95" s="119"/>
    </row>
    <row r="96" spans="1:10" ht="20.25" customHeight="1" x14ac:dyDescent="0.25">
      <c r="A96" s="98" t="s">
        <v>286</v>
      </c>
      <c r="B96" s="98" t="s">
        <v>285</v>
      </c>
      <c r="C96" s="115">
        <f>C97+C124+C149+C174+C245</f>
        <v>147861.29</v>
      </c>
      <c r="D96" s="115">
        <f t="shared" ref="D96:F96" si="20">D97+D124+D149+D174+D245</f>
        <v>874100</v>
      </c>
      <c r="E96" s="115">
        <f t="shared" si="20"/>
        <v>876100</v>
      </c>
      <c r="F96" s="115">
        <f t="shared" si="20"/>
        <v>363897.55</v>
      </c>
      <c r="G96" s="106">
        <f t="shared" si="14"/>
        <v>2.4610738212820946</v>
      </c>
      <c r="H96" s="106">
        <f t="shared" si="15"/>
        <v>0.41631112000915227</v>
      </c>
      <c r="I96" s="119"/>
      <c r="J96" s="119"/>
    </row>
    <row r="97" spans="1:9" ht="20.25" customHeight="1" x14ac:dyDescent="0.25">
      <c r="A97" s="99" t="s">
        <v>278</v>
      </c>
      <c r="B97" s="99" t="s">
        <v>276</v>
      </c>
      <c r="C97" s="116">
        <f>C98</f>
        <v>14957.04</v>
      </c>
      <c r="D97" s="116">
        <f t="shared" ref="D97:F97" si="21">D98</f>
        <v>360000</v>
      </c>
      <c r="E97" s="116">
        <f t="shared" si="21"/>
        <v>362000</v>
      </c>
      <c r="F97" s="116">
        <f t="shared" si="21"/>
        <v>161644.72999999998</v>
      </c>
      <c r="G97" s="107">
        <f t="shared" si="14"/>
        <v>10.807267347015182</v>
      </c>
      <c r="H97" s="107">
        <f t="shared" si="15"/>
        <v>0.44901313888888883</v>
      </c>
      <c r="I97" s="119"/>
    </row>
    <row r="98" spans="1:9" ht="20.25" customHeight="1" x14ac:dyDescent="0.25">
      <c r="A98" s="99" t="s">
        <v>277</v>
      </c>
      <c r="B98" s="99" t="s">
        <v>276</v>
      </c>
      <c r="C98" s="116">
        <f>C99+C120</f>
        <v>14957.04</v>
      </c>
      <c r="D98" s="116">
        <f t="shared" ref="D98:F98" si="22">D99+D120</f>
        <v>360000</v>
      </c>
      <c r="E98" s="116">
        <f t="shared" si="22"/>
        <v>362000</v>
      </c>
      <c r="F98" s="116">
        <f t="shared" si="22"/>
        <v>161644.72999999998</v>
      </c>
      <c r="G98" s="107">
        <f t="shared" si="14"/>
        <v>10.807267347015182</v>
      </c>
      <c r="H98" s="107">
        <f t="shared" si="15"/>
        <v>0.44901313888888883</v>
      </c>
      <c r="I98" s="119"/>
    </row>
    <row r="99" spans="1:9" s="102" customFormat="1" ht="20.25" customHeight="1" x14ac:dyDescent="0.25">
      <c r="A99" s="91" t="s">
        <v>121</v>
      </c>
      <c r="B99" s="91" t="s">
        <v>9</v>
      </c>
      <c r="C99" s="117">
        <f>SUM(C100:C119)</f>
        <v>14957.04</v>
      </c>
      <c r="D99" s="117">
        <f t="shared" ref="D99:F99" si="23">SUM(D100:D119)</f>
        <v>360000</v>
      </c>
      <c r="E99" s="117">
        <f t="shared" si="23"/>
        <v>362000</v>
      </c>
      <c r="F99" s="117">
        <f t="shared" si="23"/>
        <v>161644.72999999998</v>
      </c>
      <c r="G99" s="108">
        <f t="shared" si="14"/>
        <v>10.807267347015182</v>
      </c>
      <c r="H99" s="108">
        <f t="shared" si="15"/>
        <v>0.44901313888888883</v>
      </c>
      <c r="I99" s="119"/>
    </row>
    <row r="100" spans="1:9" ht="20.25" customHeight="1" x14ac:dyDescent="0.25">
      <c r="A100" s="87" t="s">
        <v>124</v>
      </c>
      <c r="B100" s="87" t="s">
        <v>125</v>
      </c>
      <c r="C100" s="118">
        <v>2015.12</v>
      </c>
      <c r="D100" s="88">
        <v>15000</v>
      </c>
      <c r="E100" s="88">
        <v>15000</v>
      </c>
      <c r="F100" s="89">
        <v>9254.8700000000008</v>
      </c>
      <c r="G100" s="109">
        <f t="shared" si="14"/>
        <v>4.5927140815435319</v>
      </c>
      <c r="H100" s="109">
        <f t="shared" si="15"/>
        <v>0.61699133333333334</v>
      </c>
      <c r="I100" s="119"/>
    </row>
    <row r="101" spans="1:9" ht="20.25" customHeight="1" x14ac:dyDescent="0.25">
      <c r="A101" s="87" t="s">
        <v>128</v>
      </c>
      <c r="B101" s="87" t="s">
        <v>129</v>
      </c>
      <c r="C101" s="118">
        <v>0</v>
      </c>
      <c r="D101" s="88">
        <v>6000</v>
      </c>
      <c r="E101" s="88">
        <v>6000</v>
      </c>
      <c r="F101" s="89">
        <v>176</v>
      </c>
      <c r="G101" s="109" t="e">
        <f t="shared" si="14"/>
        <v>#DIV/0!</v>
      </c>
      <c r="H101" s="109">
        <f t="shared" si="15"/>
        <v>2.9333333333333333E-2</v>
      </c>
      <c r="I101" s="119"/>
    </row>
    <row r="102" spans="1:9" ht="20.25" customHeight="1" x14ac:dyDescent="0.25">
      <c r="A102" s="87" t="s">
        <v>130</v>
      </c>
      <c r="B102" s="87" t="s">
        <v>131</v>
      </c>
      <c r="C102" s="118">
        <v>0</v>
      </c>
      <c r="D102" s="88">
        <v>5700</v>
      </c>
      <c r="E102" s="88">
        <v>5700</v>
      </c>
      <c r="F102" s="89">
        <v>0</v>
      </c>
      <c r="G102" s="109" t="e">
        <f t="shared" si="14"/>
        <v>#DIV/0!</v>
      </c>
      <c r="H102" s="109">
        <f t="shared" si="15"/>
        <v>0</v>
      </c>
      <c r="I102" s="119"/>
    </row>
    <row r="103" spans="1:9" ht="20.25" customHeight="1" x14ac:dyDescent="0.25">
      <c r="A103" s="87" t="s">
        <v>134</v>
      </c>
      <c r="B103" s="87" t="s">
        <v>135</v>
      </c>
      <c r="C103" s="118">
        <v>0</v>
      </c>
      <c r="D103" s="88">
        <v>7000</v>
      </c>
      <c r="E103" s="88">
        <v>7000</v>
      </c>
      <c r="F103" s="89">
        <v>533.29999999999995</v>
      </c>
      <c r="G103" s="109" t="e">
        <f t="shared" si="14"/>
        <v>#DIV/0!</v>
      </c>
      <c r="H103" s="109">
        <f t="shared" si="15"/>
        <v>7.6185714285714273E-2</v>
      </c>
      <c r="I103" s="119"/>
    </row>
    <row r="104" spans="1:9" ht="20.25" customHeight="1" x14ac:dyDescent="0.25">
      <c r="A104" s="87" t="s">
        <v>136</v>
      </c>
      <c r="B104" s="87" t="s">
        <v>137</v>
      </c>
      <c r="C104" s="118">
        <v>888.83</v>
      </c>
      <c r="D104" s="88">
        <v>42000</v>
      </c>
      <c r="E104" s="88">
        <v>42000</v>
      </c>
      <c r="F104" s="89">
        <v>26574.35</v>
      </c>
      <c r="G104" s="109">
        <f t="shared" si="14"/>
        <v>29.898124500748171</v>
      </c>
      <c r="H104" s="109">
        <f t="shared" si="15"/>
        <v>0.63272261904761906</v>
      </c>
      <c r="I104" s="119"/>
    </row>
    <row r="105" spans="1:9" ht="20.25" hidden="1" customHeight="1" x14ac:dyDescent="0.25">
      <c r="A105" s="87" t="s">
        <v>142</v>
      </c>
      <c r="B105" s="87" t="s">
        <v>143</v>
      </c>
      <c r="C105" s="118"/>
      <c r="D105" s="88">
        <v>0</v>
      </c>
      <c r="E105" s="88">
        <v>0</v>
      </c>
      <c r="F105" s="89">
        <v>0</v>
      </c>
      <c r="G105" s="109" t="e">
        <f t="shared" si="14"/>
        <v>#DIV/0!</v>
      </c>
      <c r="H105" s="109" t="e">
        <f t="shared" si="15"/>
        <v>#DIV/0!</v>
      </c>
      <c r="I105" s="119"/>
    </row>
    <row r="106" spans="1:9" ht="20.25" customHeight="1" x14ac:dyDescent="0.25">
      <c r="A106" s="87" t="s">
        <v>150</v>
      </c>
      <c r="B106" s="87" t="s">
        <v>151</v>
      </c>
      <c r="C106" s="118">
        <v>187.5</v>
      </c>
      <c r="D106" s="88">
        <v>7200</v>
      </c>
      <c r="E106" s="88">
        <v>7200</v>
      </c>
      <c r="F106" s="89">
        <v>5466.27</v>
      </c>
      <c r="G106" s="109">
        <f t="shared" si="14"/>
        <v>29.153440000000003</v>
      </c>
      <c r="H106" s="109">
        <f t="shared" si="15"/>
        <v>0.75920416666666668</v>
      </c>
      <c r="I106" s="119"/>
    </row>
    <row r="107" spans="1:9" ht="20.25" customHeight="1" x14ac:dyDescent="0.25">
      <c r="A107" s="87" t="s">
        <v>152</v>
      </c>
      <c r="B107" s="87" t="s">
        <v>153</v>
      </c>
      <c r="C107" s="118">
        <v>0</v>
      </c>
      <c r="D107" s="88">
        <v>7200</v>
      </c>
      <c r="E107" s="88">
        <v>7200</v>
      </c>
      <c r="F107" s="89">
        <v>0</v>
      </c>
      <c r="G107" s="109" t="e">
        <f t="shared" si="14"/>
        <v>#DIV/0!</v>
      </c>
      <c r="H107" s="109">
        <f t="shared" si="15"/>
        <v>0</v>
      </c>
      <c r="I107" s="119"/>
    </row>
    <row r="108" spans="1:9" ht="20.25" customHeight="1" x14ac:dyDescent="0.25">
      <c r="A108" s="87" t="s">
        <v>154</v>
      </c>
      <c r="B108" s="87" t="s">
        <v>155</v>
      </c>
      <c r="C108" s="118">
        <v>0</v>
      </c>
      <c r="D108" s="88">
        <v>7000</v>
      </c>
      <c r="E108" s="88">
        <v>7000</v>
      </c>
      <c r="F108" s="89">
        <v>4473.78</v>
      </c>
      <c r="G108" s="109" t="e">
        <f t="shared" si="14"/>
        <v>#DIV/0!</v>
      </c>
      <c r="H108" s="109">
        <f t="shared" si="15"/>
        <v>0.63911142857142855</v>
      </c>
      <c r="I108" s="119"/>
    </row>
    <row r="109" spans="1:9" ht="20.25" customHeight="1" x14ac:dyDescent="0.25">
      <c r="A109" s="87" t="s">
        <v>158</v>
      </c>
      <c r="B109" s="87" t="s">
        <v>159</v>
      </c>
      <c r="C109" s="118">
        <v>0</v>
      </c>
      <c r="D109" s="88">
        <v>4500</v>
      </c>
      <c r="E109" s="88">
        <v>4500</v>
      </c>
      <c r="F109" s="89">
        <v>2245.31</v>
      </c>
      <c r="G109" s="109" t="e">
        <f t="shared" si="14"/>
        <v>#DIV/0!</v>
      </c>
      <c r="H109" s="109">
        <f t="shared" si="15"/>
        <v>0.49895777777777778</v>
      </c>
      <c r="I109" s="119"/>
    </row>
    <row r="110" spans="1:9" ht="20.25" hidden="1" customHeight="1" x14ac:dyDescent="0.25">
      <c r="A110" s="87" t="s">
        <v>160</v>
      </c>
      <c r="B110" s="87" t="s">
        <v>161</v>
      </c>
      <c r="C110" s="118"/>
      <c r="D110" s="88">
        <v>0</v>
      </c>
      <c r="E110" s="88">
        <v>0</v>
      </c>
      <c r="F110" s="89">
        <v>0</v>
      </c>
      <c r="G110" s="109" t="e">
        <f t="shared" si="14"/>
        <v>#DIV/0!</v>
      </c>
      <c r="H110" s="109" t="e">
        <f t="shared" si="15"/>
        <v>#DIV/0!</v>
      </c>
      <c r="I110" s="119"/>
    </row>
    <row r="111" spans="1:9" ht="20.25" customHeight="1" x14ac:dyDescent="0.25">
      <c r="A111" s="87" t="s">
        <v>162</v>
      </c>
      <c r="B111" s="87" t="s">
        <v>163</v>
      </c>
      <c r="C111" s="118">
        <v>2513.1799999999998</v>
      </c>
      <c r="D111" s="88">
        <v>128500</v>
      </c>
      <c r="E111" s="88">
        <v>128500</v>
      </c>
      <c r="F111" s="89">
        <v>58871.32</v>
      </c>
      <c r="G111" s="109">
        <f t="shared" si="14"/>
        <v>23.425031235327356</v>
      </c>
      <c r="H111" s="109">
        <f t="shared" si="15"/>
        <v>0.45814256809338522</v>
      </c>
      <c r="I111" s="119"/>
    </row>
    <row r="112" spans="1:9" ht="20.25" customHeight="1" x14ac:dyDescent="0.25">
      <c r="A112" s="87" t="s">
        <v>164</v>
      </c>
      <c r="B112" s="87" t="s">
        <v>165</v>
      </c>
      <c r="C112" s="118">
        <v>0</v>
      </c>
      <c r="D112" s="88">
        <v>7200</v>
      </c>
      <c r="E112" s="88">
        <v>7200</v>
      </c>
      <c r="F112" s="89">
        <v>363.74</v>
      </c>
      <c r="G112" s="109" t="e">
        <f t="shared" si="14"/>
        <v>#DIV/0!</v>
      </c>
      <c r="H112" s="109">
        <f t="shared" si="15"/>
        <v>5.0519444444444443E-2</v>
      </c>
      <c r="I112" s="119"/>
    </row>
    <row r="113" spans="1:9" ht="20.25" customHeight="1" x14ac:dyDescent="0.25">
      <c r="A113" s="87" t="s">
        <v>166</v>
      </c>
      <c r="B113" s="87" t="s">
        <v>167</v>
      </c>
      <c r="C113" s="118">
        <v>5259.91</v>
      </c>
      <c r="D113" s="88">
        <v>105000</v>
      </c>
      <c r="E113" s="88">
        <v>105000</v>
      </c>
      <c r="F113" s="89">
        <v>48977.25</v>
      </c>
      <c r="G113" s="109">
        <f t="shared" si="14"/>
        <v>9.3114235794909046</v>
      </c>
      <c r="H113" s="109">
        <f t="shared" si="15"/>
        <v>0.46644999999999998</v>
      </c>
      <c r="I113" s="119"/>
    </row>
    <row r="114" spans="1:9" ht="20.25" customHeight="1" x14ac:dyDescent="0.25">
      <c r="A114" s="87" t="s">
        <v>170</v>
      </c>
      <c r="B114" s="87" t="s">
        <v>169</v>
      </c>
      <c r="C114" s="118">
        <v>3567.05</v>
      </c>
      <c r="D114" s="88">
        <v>12200</v>
      </c>
      <c r="E114" s="88">
        <v>12200</v>
      </c>
      <c r="F114" s="89">
        <v>4162.24</v>
      </c>
      <c r="G114" s="109">
        <f t="shared" si="14"/>
        <v>1.1668577676231058</v>
      </c>
      <c r="H114" s="109">
        <f t="shared" si="15"/>
        <v>0.34116721311475406</v>
      </c>
      <c r="I114" s="119"/>
    </row>
    <row r="115" spans="1:9" ht="20.25" customHeight="1" x14ac:dyDescent="0.25">
      <c r="A115" s="87" t="s">
        <v>175</v>
      </c>
      <c r="B115" s="87" t="s">
        <v>176</v>
      </c>
      <c r="C115" s="118">
        <v>525.45000000000005</v>
      </c>
      <c r="D115" s="88">
        <v>1500</v>
      </c>
      <c r="E115" s="88">
        <v>1500</v>
      </c>
      <c r="F115" s="89">
        <v>521.09</v>
      </c>
      <c r="G115" s="109">
        <f t="shared" si="14"/>
        <v>0.99170235036635257</v>
      </c>
      <c r="H115" s="109">
        <f t="shared" si="15"/>
        <v>0.34739333333333333</v>
      </c>
      <c r="I115" s="119"/>
    </row>
    <row r="116" spans="1:9" ht="20.25" hidden="1" customHeight="1" x14ac:dyDescent="0.25">
      <c r="A116" s="87" t="s">
        <v>177</v>
      </c>
      <c r="B116" s="87" t="s">
        <v>178</v>
      </c>
      <c r="C116" s="118"/>
      <c r="D116" s="88">
        <v>0</v>
      </c>
      <c r="E116" s="88">
        <v>0</v>
      </c>
      <c r="F116" s="89">
        <v>0</v>
      </c>
      <c r="G116" s="109" t="e">
        <f t="shared" si="14"/>
        <v>#DIV/0!</v>
      </c>
      <c r="H116" s="109" t="e">
        <f t="shared" si="15"/>
        <v>#DIV/0!</v>
      </c>
      <c r="I116" s="119"/>
    </row>
    <row r="117" spans="1:9" ht="20.25" hidden="1" customHeight="1" x14ac:dyDescent="0.25">
      <c r="A117" s="87" t="s">
        <v>179</v>
      </c>
      <c r="B117" s="87" t="s">
        <v>180</v>
      </c>
      <c r="C117" s="118"/>
      <c r="D117" s="88">
        <v>0</v>
      </c>
      <c r="E117" s="88">
        <v>0</v>
      </c>
      <c r="F117" s="89">
        <v>0</v>
      </c>
      <c r="G117" s="109" t="e">
        <f t="shared" si="14"/>
        <v>#DIV/0!</v>
      </c>
      <c r="H117" s="109" t="e">
        <f t="shared" si="15"/>
        <v>#DIV/0!</v>
      </c>
      <c r="I117" s="119"/>
    </row>
    <row r="118" spans="1:9" ht="20.25" hidden="1" customHeight="1" x14ac:dyDescent="0.25">
      <c r="A118" s="87" t="s">
        <v>181</v>
      </c>
      <c r="B118" s="87" t="s">
        <v>182</v>
      </c>
      <c r="C118" s="118"/>
      <c r="D118" s="88">
        <v>0</v>
      </c>
      <c r="E118" s="88">
        <v>0</v>
      </c>
      <c r="F118" s="89">
        <v>0</v>
      </c>
      <c r="G118" s="109" t="e">
        <f t="shared" si="14"/>
        <v>#DIV/0!</v>
      </c>
      <c r="H118" s="109" t="e">
        <f t="shared" si="15"/>
        <v>#DIV/0!</v>
      </c>
      <c r="I118" s="119"/>
    </row>
    <row r="119" spans="1:9" ht="20.25" customHeight="1" x14ac:dyDescent="0.25">
      <c r="A119" s="87" t="s">
        <v>185</v>
      </c>
      <c r="B119" s="87" t="s">
        <v>172</v>
      </c>
      <c r="C119" s="118">
        <v>0</v>
      </c>
      <c r="D119" s="88">
        <v>4000</v>
      </c>
      <c r="E119" s="88">
        <v>6000</v>
      </c>
      <c r="F119" s="89">
        <v>25.21</v>
      </c>
      <c r="G119" s="109" t="e">
        <f t="shared" si="14"/>
        <v>#DIV/0!</v>
      </c>
      <c r="H119" s="109">
        <f t="shared" si="15"/>
        <v>6.3024999999999999E-3</v>
      </c>
      <c r="I119" s="119"/>
    </row>
    <row r="120" spans="1:9" s="102" customFormat="1" ht="20.25" hidden="1" customHeight="1" x14ac:dyDescent="0.25">
      <c r="A120" s="91" t="s">
        <v>186</v>
      </c>
      <c r="B120" s="91" t="s">
        <v>35</v>
      </c>
      <c r="C120" s="117">
        <f>SUM(C121:C123)</f>
        <v>0</v>
      </c>
      <c r="D120" s="92">
        <v>0</v>
      </c>
      <c r="E120" s="92">
        <v>0</v>
      </c>
      <c r="F120" s="93">
        <v>0</v>
      </c>
      <c r="G120" s="108" t="e">
        <f t="shared" si="14"/>
        <v>#DIV/0!</v>
      </c>
      <c r="H120" s="108" t="e">
        <f t="shared" si="15"/>
        <v>#DIV/0!</v>
      </c>
      <c r="I120" s="119"/>
    </row>
    <row r="121" spans="1:9" ht="20.25" hidden="1" customHeight="1" x14ac:dyDescent="0.25">
      <c r="A121" s="87" t="s">
        <v>189</v>
      </c>
      <c r="B121" s="87" t="s">
        <v>190</v>
      </c>
      <c r="C121" s="118"/>
      <c r="D121" s="88">
        <v>0</v>
      </c>
      <c r="E121" s="88">
        <v>0</v>
      </c>
      <c r="F121" s="89">
        <v>0</v>
      </c>
      <c r="G121" s="109" t="e">
        <f t="shared" si="14"/>
        <v>#DIV/0!</v>
      </c>
      <c r="H121" s="109" t="e">
        <f t="shared" si="15"/>
        <v>#DIV/0!</v>
      </c>
      <c r="I121" s="119"/>
    </row>
    <row r="122" spans="1:9" ht="20.25" hidden="1" customHeight="1" x14ac:dyDescent="0.25">
      <c r="A122" s="87" t="s">
        <v>191</v>
      </c>
      <c r="B122" s="87" t="s">
        <v>192</v>
      </c>
      <c r="C122" s="118"/>
      <c r="D122" s="88">
        <v>0</v>
      </c>
      <c r="E122" s="88">
        <v>0</v>
      </c>
      <c r="F122" s="89">
        <v>0</v>
      </c>
      <c r="G122" s="109" t="e">
        <f t="shared" si="14"/>
        <v>#DIV/0!</v>
      </c>
      <c r="H122" s="109" t="e">
        <f t="shared" si="15"/>
        <v>#DIV/0!</v>
      </c>
      <c r="I122" s="119"/>
    </row>
    <row r="123" spans="1:9" ht="20.25" hidden="1" customHeight="1" x14ac:dyDescent="0.25">
      <c r="A123" s="87" t="s">
        <v>193</v>
      </c>
      <c r="B123" s="87" t="s">
        <v>194</v>
      </c>
      <c r="C123" s="118"/>
      <c r="D123" s="88">
        <v>0</v>
      </c>
      <c r="E123" s="88">
        <v>0</v>
      </c>
      <c r="F123" s="89">
        <v>0</v>
      </c>
      <c r="G123" s="109" t="e">
        <f t="shared" si="14"/>
        <v>#DIV/0!</v>
      </c>
      <c r="H123" s="109" t="e">
        <f t="shared" si="15"/>
        <v>#DIV/0!</v>
      </c>
      <c r="I123" s="119"/>
    </row>
    <row r="124" spans="1:9" ht="20.25" customHeight="1" x14ac:dyDescent="0.25">
      <c r="A124" s="99" t="s">
        <v>275</v>
      </c>
      <c r="B124" s="99" t="s">
        <v>273</v>
      </c>
      <c r="C124" s="116">
        <f>C125</f>
        <v>49733.48</v>
      </c>
      <c r="D124" s="116">
        <f t="shared" ref="D124:F124" si="24">D125</f>
        <v>97900</v>
      </c>
      <c r="E124" s="116">
        <f t="shared" si="24"/>
        <v>97900</v>
      </c>
      <c r="F124" s="116">
        <f t="shared" si="24"/>
        <v>550</v>
      </c>
      <c r="G124" s="107">
        <f t="shared" si="14"/>
        <v>1.1058948619722569E-2</v>
      </c>
      <c r="H124" s="107">
        <f t="shared" si="15"/>
        <v>5.6179775280898875E-3</v>
      </c>
      <c r="I124" s="119"/>
    </row>
    <row r="125" spans="1:9" ht="20.25" customHeight="1" x14ac:dyDescent="0.25">
      <c r="A125" s="99" t="s">
        <v>274</v>
      </c>
      <c r="B125" s="99" t="s">
        <v>273</v>
      </c>
      <c r="C125" s="116">
        <f>C126+C144</f>
        <v>49733.48</v>
      </c>
      <c r="D125" s="116">
        <f t="shared" ref="D125:F125" si="25">D126+D144</f>
        <v>97900</v>
      </c>
      <c r="E125" s="116">
        <f t="shared" si="25"/>
        <v>97900</v>
      </c>
      <c r="F125" s="116">
        <f t="shared" si="25"/>
        <v>550</v>
      </c>
      <c r="G125" s="107">
        <f t="shared" si="14"/>
        <v>1.1058948619722569E-2</v>
      </c>
      <c r="H125" s="107">
        <f t="shared" si="15"/>
        <v>5.6179775280898875E-3</v>
      </c>
      <c r="I125" s="119"/>
    </row>
    <row r="126" spans="1:9" s="102" customFormat="1" ht="20.25" customHeight="1" x14ac:dyDescent="0.25">
      <c r="A126" s="91" t="s">
        <v>121</v>
      </c>
      <c r="B126" s="91" t="s">
        <v>9</v>
      </c>
      <c r="C126" s="117">
        <f>SUM(C127:C143)</f>
        <v>49676.86</v>
      </c>
      <c r="D126" s="117">
        <f t="shared" ref="D126:F126" si="26">SUM(D127:D143)</f>
        <v>97800</v>
      </c>
      <c r="E126" s="117">
        <f t="shared" si="26"/>
        <v>97800</v>
      </c>
      <c r="F126" s="117">
        <f t="shared" si="26"/>
        <v>550</v>
      </c>
      <c r="G126" s="108">
        <f t="shared" si="14"/>
        <v>1.1071553234242261E-2</v>
      </c>
      <c r="H126" s="108">
        <f t="shared" si="15"/>
        <v>5.6237218813905933E-3</v>
      </c>
      <c r="I126" s="119"/>
    </row>
    <row r="127" spans="1:9" ht="20.25" hidden="1" customHeight="1" x14ac:dyDescent="0.25">
      <c r="A127" s="87" t="s">
        <v>124</v>
      </c>
      <c r="B127" s="87" t="s">
        <v>125</v>
      </c>
      <c r="C127" s="118"/>
      <c r="D127" s="88">
        <v>0</v>
      </c>
      <c r="E127" s="88">
        <v>0</v>
      </c>
      <c r="F127" s="89">
        <v>0</v>
      </c>
      <c r="G127" s="109" t="e">
        <f t="shared" si="14"/>
        <v>#DIV/0!</v>
      </c>
      <c r="H127" s="109" t="e">
        <f t="shared" si="15"/>
        <v>#DIV/0!</v>
      </c>
      <c r="I127" s="119"/>
    </row>
    <row r="128" spans="1:9" ht="20.25" customHeight="1" x14ac:dyDescent="0.25">
      <c r="A128" s="87" t="s">
        <v>130</v>
      </c>
      <c r="B128" s="87" t="s">
        <v>131</v>
      </c>
      <c r="C128" s="118">
        <v>2178.5</v>
      </c>
      <c r="D128" s="88">
        <v>0</v>
      </c>
      <c r="E128" s="88">
        <v>0</v>
      </c>
      <c r="F128" s="89">
        <v>0</v>
      </c>
      <c r="G128" s="109">
        <f t="shared" si="14"/>
        <v>0</v>
      </c>
      <c r="H128" s="109" t="e">
        <f t="shared" si="15"/>
        <v>#DIV/0!</v>
      </c>
      <c r="I128" s="119"/>
    </row>
    <row r="129" spans="1:9" ht="20.25" hidden="1" customHeight="1" x14ac:dyDescent="0.25">
      <c r="A129" s="87" t="s">
        <v>134</v>
      </c>
      <c r="B129" s="87" t="s">
        <v>135</v>
      </c>
      <c r="C129" s="118"/>
      <c r="D129" s="88">
        <v>0</v>
      </c>
      <c r="E129" s="88">
        <v>0</v>
      </c>
      <c r="F129" s="89">
        <v>0</v>
      </c>
      <c r="G129" s="109" t="e">
        <f t="shared" si="14"/>
        <v>#DIV/0!</v>
      </c>
      <c r="H129" s="109" t="e">
        <f t="shared" si="15"/>
        <v>#DIV/0!</v>
      </c>
      <c r="I129" s="119"/>
    </row>
    <row r="130" spans="1:9" ht="20.25" customHeight="1" x14ac:dyDescent="0.25">
      <c r="A130" s="87" t="s">
        <v>136</v>
      </c>
      <c r="B130" s="87" t="s">
        <v>137</v>
      </c>
      <c r="C130" s="118">
        <v>0</v>
      </c>
      <c r="D130" s="88">
        <v>4000</v>
      </c>
      <c r="E130" s="88">
        <v>4000</v>
      </c>
      <c r="F130" s="89">
        <v>0</v>
      </c>
      <c r="G130" s="109" t="e">
        <f t="shared" si="14"/>
        <v>#DIV/0!</v>
      </c>
      <c r="H130" s="109">
        <f t="shared" si="15"/>
        <v>0</v>
      </c>
      <c r="I130" s="119"/>
    </row>
    <row r="131" spans="1:9" ht="20.25" customHeight="1" x14ac:dyDescent="0.25">
      <c r="A131" s="87" t="s">
        <v>150</v>
      </c>
      <c r="B131" s="87" t="s">
        <v>151</v>
      </c>
      <c r="C131" s="118">
        <v>0</v>
      </c>
      <c r="D131" s="88">
        <v>55000</v>
      </c>
      <c r="E131" s="88">
        <v>55000</v>
      </c>
      <c r="F131" s="89">
        <v>0</v>
      </c>
      <c r="G131" s="109" t="e">
        <f t="shared" si="14"/>
        <v>#DIV/0!</v>
      </c>
      <c r="H131" s="109">
        <f t="shared" si="15"/>
        <v>0</v>
      </c>
      <c r="I131" s="119"/>
    </row>
    <row r="132" spans="1:9" ht="20.25" hidden="1" customHeight="1" x14ac:dyDescent="0.25">
      <c r="A132" s="87" t="s">
        <v>152</v>
      </c>
      <c r="B132" s="87" t="s">
        <v>153</v>
      </c>
      <c r="C132" s="118"/>
      <c r="D132" s="88">
        <v>0</v>
      </c>
      <c r="E132" s="88">
        <v>0</v>
      </c>
      <c r="F132" s="89">
        <v>0</v>
      </c>
      <c r="G132" s="109" t="e">
        <f t="shared" si="14"/>
        <v>#DIV/0!</v>
      </c>
      <c r="H132" s="109" t="e">
        <f t="shared" si="15"/>
        <v>#DIV/0!</v>
      </c>
      <c r="I132" s="119"/>
    </row>
    <row r="133" spans="1:9" ht="20.25" customHeight="1" x14ac:dyDescent="0.25">
      <c r="A133" s="87" t="s">
        <v>154</v>
      </c>
      <c r="B133" s="87" t="s">
        <v>155</v>
      </c>
      <c r="C133" s="118">
        <v>0</v>
      </c>
      <c r="D133" s="88">
        <v>7000</v>
      </c>
      <c r="E133" s="88">
        <v>7000</v>
      </c>
      <c r="F133" s="89">
        <v>0</v>
      </c>
      <c r="G133" s="109" t="e">
        <f t="shared" si="14"/>
        <v>#DIV/0!</v>
      </c>
      <c r="H133" s="109">
        <f t="shared" si="15"/>
        <v>0</v>
      </c>
      <c r="I133" s="119"/>
    </row>
    <row r="134" spans="1:9" ht="20.25" customHeight="1" x14ac:dyDescent="0.25">
      <c r="A134" s="87" t="s">
        <v>158</v>
      </c>
      <c r="B134" s="87" t="s">
        <v>159</v>
      </c>
      <c r="C134" s="118">
        <v>1528.92</v>
      </c>
      <c r="D134" s="88">
        <v>0</v>
      </c>
      <c r="E134" s="88">
        <v>0</v>
      </c>
      <c r="F134" s="89">
        <v>0</v>
      </c>
      <c r="G134" s="109">
        <f t="shared" si="14"/>
        <v>0</v>
      </c>
      <c r="H134" s="109" t="e">
        <f t="shared" si="15"/>
        <v>#DIV/0!</v>
      </c>
      <c r="I134" s="119"/>
    </row>
    <row r="135" spans="1:9" ht="20.25" hidden="1" customHeight="1" x14ac:dyDescent="0.25">
      <c r="A135" s="87" t="s">
        <v>160</v>
      </c>
      <c r="B135" s="87" t="s">
        <v>161</v>
      </c>
      <c r="C135" s="118"/>
      <c r="D135" s="88">
        <v>0</v>
      </c>
      <c r="E135" s="88">
        <v>0</v>
      </c>
      <c r="F135" s="89">
        <v>0</v>
      </c>
      <c r="G135" s="109" t="e">
        <f t="shared" ref="G135:G198" si="27">F135/C135</f>
        <v>#DIV/0!</v>
      </c>
      <c r="H135" s="109" t="e">
        <f t="shared" ref="H135:H198" si="28">F135/D135</f>
        <v>#DIV/0!</v>
      </c>
      <c r="I135" s="119"/>
    </row>
    <row r="136" spans="1:9" ht="20.25" customHeight="1" x14ac:dyDescent="0.25">
      <c r="A136" s="87" t="s">
        <v>162</v>
      </c>
      <c r="B136" s="87" t="s">
        <v>163</v>
      </c>
      <c r="C136" s="118">
        <v>41439.53</v>
      </c>
      <c r="D136" s="88">
        <v>22000</v>
      </c>
      <c r="E136" s="88">
        <v>22000</v>
      </c>
      <c r="F136" s="89">
        <v>0</v>
      </c>
      <c r="G136" s="109">
        <f t="shared" si="27"/>
        <v>0</v>
      </c>
      <c r="H136" s="109">
        <f t="shared" si="28"/>
        <v>0</v>
      </c>
      <c r="I136" s="119"/>
    </row>
    <row r="137" spans="1:9" ht="20.25" customHeight="1" x14ac:dyDescent="0.25">
      <c r="A137" s="87" t="s">
        <v>164</v>
      </c>
      <c r="B137" s="87" t="s">
        <v>165</v>
      </c>
      <c r="C137" s="118">
        <v>716.68</v>
      </c>
      <c r="D137" s="88">
        <v>0</v>
      </c>
      <c r="E137" s="88">
        <v>0</v>
      </c>
      <c r="F137" s="89">
        <v>0</v>
      </c>
      <c r="G137" s="109">
        <f t="shared" si="27"/>
        <v>0</v>
      </c>
      <c r="H137" s="109" t="e">
        <f t="shared" si="28"/>
        <v>#DIV/0!</v>
      </c>
      <c r="I137" s="119"/>
    </row>
    <row r="138" spans="1:9" ht="20.25" customHeight="1" x14ac:dyDescent="0.25">
      <c r="A138" s="87" t="s">
        <v>166</v>
      </c>
      <c r="B138" s="87" t="s">
        <v>167</v>
      </c>
      <c r="C138" s="118">
        <v>0</v>
      </c>
      <c r="D138" s="88">
        <v>7500</v>
      </c>
      <c r="E138" s="88">
        <v>7500</v>
      </c>
      <c r="F138" s="89">
        <v>0</v>
      </c>
      <c r="G138" s="109" t="e">
        <f t="shared" si="27"/>
        <v>#DIV/0!</v>
      </c>
      <c r="H138" s="109">
        <f t="shared" si="28"/>
        <v>0</v>
      </c>
      <c r="I138" s="119"/>
    </row>
    <row r="139" spans="1:9" ht="20.25" customHeight="1" x14ac:dyDescent="0.25">
      <c r="A139" s="87" t="s">
        <v>170</v>
      </c>
      <c r="B139" s="87" t="s">
        <v>169</v>
      </c>
      <c r="C139" s="118">
        <v>3041.5</v>
      </c>
      <c r="D139" s="88">
        <v>400</v>
      </c>
      <c r="E139" s="88">
        <v>400</v>
      </c>
      <c r="F139" s="89">
        <v>550</v>
      </c>
      <c r="G139" s="109">
        <f t="shared" si="27"/>
        <v>0.18083182640144665</v>
      </c>
      <c r="H139" s="109">
        <f t="shared" si="28"/>
        <v>1.375</v>
      </c>
      <c r="I139" s="119"/>
    </row>
    <row r="140" spans="1:9" ht="20.25" customHeight="1" x14ac:dyDescent="0.25">
      <c r="A140" s="87" t="s">
        <v>175</v>
      </c>
      <c r="B140" s="87" t="s">
        <v>176</v>
      </c>
      <c r="C140" s="118">
        <v>0</v>
      </c>
      <c r="D140" s="88">
        <v>700</v>
      </c>
      <c r="E140" s="88">
        <v>700</v>
      </c>
      <c r="F140" s="89">
        <v>0</v>
      </c>
      <c r="G140" s="109" t="e">
        <f t="shared" si="27"/>
        <v>#DIV/0!</v>
      </c>
      <c r="H140" s="109">
        <f t="shared" si="28"/>
        <v>0</v>
      </c>
      <c r="I140" s="119"/>
    </row>
    <row r="141" spans="1:9" ht="20.25" customHeight="1" x14ac:dyDescent="0.25">
      <c r="A141" s="87" t="s">
        <v>177</v>
      </c>
      <c r="B141" s="87" t="s">
        <v>178</v>
      </c>
      <c r="C141" s="118">
        <v>0</v>
      </c>
      <c r="D141" s="88">
        <v>1000</v>
      </c>
      <c r="E141" s="88">
        <v>1000</v>
      </c>
      <c r="F141" s="89">
        <v>0</v>
      </c>
      <c r="G141" s="109" t="e">
        <f t="shared" si="27"/>
        <v>#DIV/0!</v>
      </c>
      <c r="H141" s="109">
        <f t="shared" si="28"/>
        <v>0</v>
      </c>
      <c r="I141" s="119"/>
    </row>
    <row r="142" spans="1:9" ht="20.25" customHeight="1" x14ac:dyDescent="0.25">
      <c r="A142" s="87" t="s">
        <v>181</v>
      </c>
      <c r="B142" s="87" t="s">
        <v>182</v>
      </c>
      <c r="C142" s="118">
        <v>771.73</v>
      </c>
      <c r="D142" s="88">
        <v>100</v>
      </c>
      <c r="E142" s="88">
        <v>100</v>
      </c>
      <c r="F142" s="89">
        <v>0</v>
      </c>
      <c r="G142" s="109">
        <f t="shared" si="27"/>
        <v>0</v>
      </c>
      <c r="H142" s="109">
        <f t="shared" si="28"/>
        <v>0</v>
      </c>
      <c r="I142" s="119"/>
    </row>
    <row r="143" spans="1:9" ht="20.25" customHeight="1" x14ac:dyDescent="0.25">
      <c r="A143" s="87" t="s">
        <v>185</v>
      </c>
      <c r="B143" s="87" t="s">
        <v>172</v>
      </c>
      <c r="C143" s="118">
        <v>0</v>
      </c>
      <c r="D143" s="88">
        <v>100</v>
      </c>
      <c r="E143" s="88">
        <v>100</v>
      </c>
      <c r="F143" s="89">
        <v>0</v>
      </c>
      <c r="G143" s="109" t="e">
        <f t="shared" si="27"/>
        <v>#DIV/0!</v>
      </c>
      <c r="H143" s="109">
        <f t="shared" si="28"/>
        <v>0</v>
      </c>
      <c r="I143" s="119"/>
    </row>
    <row r="144" spans="1:9" s="102" customFormat="1" ht="20.25" customHeight="1" x14ac:dyDescent="0.25">
      <c r="A144" s="91" t="s">
        <v>186</v>
      </c>
      <c r="B144" s="91" t="s">
        <v>35</v>
      </c>
      <c r="C144" s="117">
        <f>SUM(C145:C148)</f>
        <v>56.62</v>
      </c>
      <c r="D144" s="92">
        <v>100</v>
      </c>
      <c r="E144" s="92">
        <v>100</v>
      </c>
      <c r="F144" s="93">
        <v>0</v>
      </c>
      <c r="G144" s="108">
        <f t="shared" si="27"/>
        <v>0</v>
      </c>
      <c r="H144" s="108">
        <f t="shared" si="28"/>
        <v>0</v>
      </c>
      <c r="I144" s="119"/>
    </row>
    <row r="145" spans="1:9" ht="20.25" customHeight="1" x14ac:dyDescent="0.25">
      <c r="A145" s="87" t="s">
        <v>189</v>
      </c>
      <c r="B145" s="87" t="s">
        <v>190</v>
      </c>
      <c r="C145" s="118">
        <v>0</v>
      </c>
      <c r="D145" s="88">
        <v>100</v>
      </c>
      <c r="E145" s="88">
        <v>100</v>
      </c>
      <c r="F145" s="89">
        <v>0</v>
      </c>
      <c r="G145" s="109" t="e">
        <f t="shared" si="27"/>
        <v>#DIV/0!</v>
      </c>
      <c r="H145" s="109">
        <f t="shared" si="28"/>
        <v>0</v>
      </c>
      <c r="I145" s="119"/>
    </row>
    <row r="146" spans="1:9" ht="20.25" customHeight="1" x14ac:dyDescent="0.25">
      <c r="A146" s="87" t="s">
        <v>191</v>
      </c>
      <c r="B146" s="87" t="s">
        <v>192</v>
      </c>
      <c r="C146" s="118">
        <v>56.62</v>
      </c>
      <c r="D146" s="88">
        <v>0</v>
      </c>
      <c r="E146" s="88">
        <v>0</v>
      </c>
      <c r="F146" s="89">
        <v>0</v>
      </c>
      <c r="G146" s="109">
        <f t="shared" si="27"/>
        <v>0</v>
      </c>
      <c r="H146" s="109" t="e">
        <f t="shared" si="28"/>
        <v>#DIV/0!</v>
      </c>
      <c r="I146" s="119"/>
    </row>
    <row r="147" spans="1:9" ht="20.25" hidden="1" customHeight="1" x14ac:dyDescent="0.25">
      <c r="A147" s="87" t="s">
        <v>193</v>
      </c>
      <c r="B147" s="87" t="s">
        <v>194</v>
      </c>
      <c r="C147" s="118"/>
      <c r="D147" s="88">
        <v>0</v>
      </c>
      <c r="E147" s="88">
        <v>0</v>
      </c>
      <c r="F147" s="89">
        <v>0</v>
      </c>
      <c r="G147" s="109" t="e">
        <f t="shared" si="27"/>
        <v>#DIV/0!</v>
      </c>
      <c r="H147" s="109" t="e">
        <f t="shared" si="28"/>
        <v>#DIV/0!</v>
      </c>
      <c r="I147" s="119"/>
    </row>
    <row r="148" spans="1:9" ht="20.25" hidden="1" customHeight="1" x14ac:dyDescent="0.25">
      <c r="A148" s="87" t="s">
        <v>195</v>
      </c>
      <c r="B148" s="87" t="s">
        <v>196</v>
      </c>
      <c r="C148" s="118"/>
      <c r="D148" s="88">
        <v>0</v>
      </c>
      <c r="E148" s="88">
        <v>0</v>
      </c>
      <c r="F148" s="89">
        <v>0</v>
      </c>
      <c r="G148" s="109" t="e">
        <f t="shared" si="27"/>
        <v>#DIV/0!</v>
      </c>
      <c r="H148" s="109" t="e">
        <f t="shared" si="28"/>
        <v>#DIV/0!</v>
      </c>
      <c r="I148" s="119"/>
    </row>
    <row r="149" spans="1:9" ht="20.25" customHeight="1" x14ac:dyDescent="0.25">
      <c r="A149" s="99" t="s">
        <v>272</v>
      </c>
      <c r="B149" s="99" t="s">
        <v>271</v>
      </c>
      <c r="C149" s="116">
        <f>C150</f>
        <v>19991.809999999998</v>
      </c>
      <c r="D149" s="116">
        <f t="shared" ref="D149:F149" si="29">D150</f>
        <v>128200</v>
      </c>
      <c r="E149" s="116">
        <f t="shared" si="29"/>
        <v>128200</v>
      </c>
      <c r="F149" s="116">
        <f t="shared" si="29"/>
        <v>89272.540000000008</v>
      </c>
      <c r="G149" s="107">
        <f t="shared" si="27"/>
        <v>4.4654556040698674</v>
      </c>
      <c r="H149" s="107">
        <f t="shared" si="28"/>
        <v>0.69635366614664596</v>
      </c>
      <c r="I149" s="119"/>
    </row>
    <row r="150" spans="1:9" ht="20.25" customHeight="1" x14ac:dyDescent="0.25">
      <c r="A150" s="99" t="s">
        <v>270</v>
      </c>
      <c r="B150" s="99" t="s">
        <v>269</v>
      </c>
      <c r="C150" s="116">
        <f>C151+C171</f>
        <v>19991.809999999998</v>
      </c>
      <c r="D150" s="116">
        <f t="shared" ref="D150:F150" si="30">D151+D171</f>
        <v>128200</v>
      </c>
      <c r="E150" s="116">
        <f t="shared" si="30"/>
        <v>128200</v>
      </c>
      <c r="F150" s="116">
        <f t="shared" si="30"/>
        <v>89272.540000000008</v>
      </c>
      <c r="G150" s="107">
        <f t="shared" si="27"/>
        <v>4.4654556040698674</v>
      </c>
      <c r="H150" s="107">
        <f t="shared" si="28"/>
        <v>0.69635366614664596</v>
      </c>
      <c r="I150" s="119"/>
    </row>
    <row r="151" spans="1:9" s="102" customFormat="1" ht="20.25" customHeight="1" x14ac:dyDescent="0.25">
      <c r="A151" s="91" t="s">
        <v>121</v>
      </c>
      <c r="B151" s="91" t="s">
        <v>9</v>
      </c>
      <c r="C151" s="117">
        <f>SUM(C152:C170)</f>
        <v>19991.809999999998</v>
      </c>
      <c r="D151" s="117">
        <f t="shared" ref="D151:F151" si="31">SUM(D152:D170)</f>
        <v>128200</v>
      </c>
      <c r="E151" s="117">
        <f t="shared" si="31"/>
        <v>128200</v>
      </c>
      <c r="F151" s="117">
        <f t="shared" si="31"/>
        <v>89272.540000000008</v>
      </c>
      <c r="G151" s="108">
        <f t="shared" si="27"/>
        <v>4.4654556040698674</v>
      </c>
      <c r="H151" s="108">
        <f t="shared" si="28"/>
        <v>0.69635366614664596</v>
      </c>
      <c r="I151" s="119"/>
    </row>
    <row r="152" spans="1:9" ht="20.25" customHeight="1" x14ac:dyDescent="0.25">
      <c r="A152" s="87" t="s">
        <v>124</v>
      </c>
      <c r="B152" s="87" t="s">
        <v>125</v>
      </c>
      <c r="C152" s="118">
        <v>0</v>
      </c>
      <c r="D152" s="88">
        <v>1700</v>
      </c>
      <c r="E152" s="88">
        <v>1700</v>
      </c>
      <c r="F152" s="89">
        <v>0</v>
      </c>
      <c r="G152" s="109" t="e">
        <f t="shared" si="27"/>
        <v>#DIV/0!</v>
      </c>
      <c r="H152" s="109">
        <f t="shared" si="28"/>
        <v>0</v>
      </c>
      <c r="I152" s="119"/>
    </row>
    <row r="153" spans="1:9" ht="20.25" hidden="1" customHeight="1" x14ac:dyDescent="0.25">
      <c r="A153" s="87" t="s">
        <v>128</v>
      </c>
      <c r="B153" s="87" t="s">
        <v>129</v>
      </c>
      <c r="C153" s="118"/>
      <c r="D153" s="88">
        <v>0</v>
      </c>
      <c r="E153" s="88">
        <v>0</v>
      </c>
      <c r="F153" s="89">
        <v>0</v>
      </c>
      <c r="G153" s="109" t="e">
        <f t="shared" si="27"/>
        <v>#DIV/0!</v>
      </c>
      <c r="H153" s="109" t="e">
        <f t="shared" si="28"/>
        <v>#DIV/0!</v>
      </c>
      <c r="I153" s="119"/>
    </row>
    <row r="154" spans="1:9" ht="20.25" customHeight="1" x14ac:dyDescent="0.25">
      <c r="A154" s="87" t="s">
        <v>130</v>
      </c>
      <c r="B154" s="87" t="s">
        <v>131</v>
      </c>
      <c r="C154" s="118">
        <v>0</v>
      </c>
      <c r="D154" s="88">
        <v>200</v>
      </c>
      <c r="E154" s="88">
        <v>200</v>
      </c>
      <c r="F154" s="89">
        <v>243</v>
      </c>
      <c r="G154" s="109" t="e">
        <f t="shared" si="27"/>
        <v>#DIV/0!</v>
      </c>
      <c r="H154" s="109">
        <f t="shared" si="28"/>
        <v>1.2150000000000001</v>
      </c>
      <c r="I154" s="119"/>
    </row>
    <row r="155" spans="1:9" ht="20.25" customHeight="1" x14ac:dyDescent="0.25">
      <c r="A155" s="87" t="s">
        <v>134</v>
      </c>
      <c r="B155" s="87" t="s">
        <v>135</v>
      </c>
      <c r="C155" s="118">
        <v>0</v>
      </c>
      <c r="D155" s="88">
        <v>300</v>
      </c>
      <c r="E155" s="88">
        <v>300</v>
      </c>
      <c r="F155" s="89">
        <v>0</v>
      </c>
      <c r="G155" s="109" t="e">
        <f t="shared" si="27"/>
        <v>#DIV/0!</v>
      </c>
      <c r="H155" s="109">
        <f t="shared" si="28"/>
        <v>0</v>
      </c>
      <c r="I155" s="119"/>
    </row>
    <row r="156" spans="1:9" ht="20.25" customHeight="1" x14ac:dyDescent="0.25">
      <c r="A156" s="87" t="s">
        <v>136</v>
      </c>
      <c r="B156" s="87" t="s">
        <v>137</v>
      </c>
      <c r="C156" s="118">
        <v>800.18</v>
      </c>
      <c r="D156" s="88">
        <v>2000</v>
      </c>
      <c r="E156" s="88">
        <v>2000</v>
      </c>
      <c r="F156" s="89">
        <v>355.71</v>
      </c>
      <c r="G156" s="109">
        <f t="shared" si="27"/>
        <v>0.44453747906720986</v>
      </c>
      <c r="H156" s="109">
        <f t="shared" si="28"/>
        <v>0.17785499999999999</v>
      </c>
      <c r="I156" s="119"/>
    </row>
    <row r="157" spans="1:9" ht="20.25" hidden="1" customHeight="1" x14ac:dyDescent="0.25">
      <c r="A157" s="87" t="s">
        <v>140</v>
      </c>
      <c r="B157" s="87" t="s">
        <v>141</v>
      </c>
      <c r="C157" s="118"/>
      <c r="D157" s="88">
        <v>0</v>
      </c>
      <c r="E157" s="88">
        <v>0</v>
      </c>
      <c r="F157" s="89">
        <v>0</v>
      </c>
      <c r="G157" s="109" t="e">
        <f t="shared" si="27"/>
        <v>#DIV/0!</v>
      </c>
      <c r="H157" s="109" t="e">
        <f t="shared" si="28"/>
        <v>#DIV/0!</v>
      </c>
      <c r="I157" s="119"/>
    </row>
    <row r="158" spans="1:9" ht="20.25" customHeight="1" x14ac:dyDescent="0.25">
      <c r="A158" s="87" t="s">
        <v>142</v>
      </c>
      <c r="B158" s="87" t="s">
        <v>143</v>
      </c>
      <c r="C158" s="118">
        <v>0</v>
      </c>
      <c r="D158" s="88">
        <v>300</v>
      </c>
      <c r="E158" s="88">
        <v>300</v>
      </c>
      <c r="F158" s="89">
        <v>0</v>
      </c>
      <c r="G158" s="109" t="e">
        <f t="shared" si="27"/>
        <v>#DIV/0!</v>
      </c>
      <c r="H158" s="109">
        <f t="shared" si="28"/>
        <v>0</v>
      </c>
      <c r="I158" s="119"/>
    </row>
    <row r="159" spans="1:9" ht="20.25" customHeight="1" x14ac:dyDescent="0.25">
      <c r="A159" s="87" t="s">
        <v>150</v>
      </c>
      <c r="B159" s="87" t="s">
        <v>151</v>
      </c>
      <c r="C159" s="118">
        <v>663.79</v>
      </c>
      <c r="D159" s="88">
        <v>800</v>
      </c>
      <c r="E159" s="88">
        <v>800</v>
      </c>
      <c r="F159" s="89">
        <v>1013.45</v>
      </c>
      <c r="G159" s="109">
        <f t="shared" si="27"/>
        <v>1.5267629822684887</v>
      </c>
      <c r="H159" s="109">
        <f t="shared" si="28"/>
        <v>1.2668125000000001</v>
      </c>
      <c r="I159" s="119"/>
    </row>
    <row r="160" spans="1:9" ht="20.25" hidden="1" customHeight="1" x14ac:dyDescent="0.25">
      <c r="A160" s="87" t="s">
        <v>152</v>
      </c>
      <c r="B160" s="87" t="s">
        <v>153</v>
      </c>
      <c r="C160" s="118">
        <v>0</v>
      </c>
      <c r="D160" s="88">
        <v>0</v>
      </c>
      <c r="E160" s="88">
        <v>0</v>
      </c>
      <c r="F160" s="89">
        <v>0</v>
      </c>
      <c r="G160" s="109" t="e">
        <f t="shared" si="27"/>
        <v>#DIV/0!</v>
      </c>
      <c r="H160" s="109" t="e">
        <f t="shared" si="28"/>
        <v>#DIV/0!</v>
      </c>
      <c r="I160" s="119"/>
    </row>
    <row r="161" spans="1:9" ht="20.25" customHeight="1" x14ac:dyDescent="0.25">
      <c r="A161" s="87" t="s">
        <v>154</v>
      </c>
      <c r="B161" s="87" t="s">
        <v>155</v>
      </c>
      <c r="C161" s="118">
        <v>2356.6799999999998</v>
      </c>
      <c r="D161" s="88">
        <v>3500</v>
      </c>
      <c r="E161" s="88">
        <v>3500</v>
      </c>
      <c r="F161" s="89">
        <v>0.48</v>
      </c>
      <c r="G161" s="109">
        <f t="shared" si="27"/>
        <v>2.0367635826671419E-4</v>
      </c>
      <c r="H161" s="109">
        <f t="shared" si="28"/>
        <v>1.3714285714285713E-4</v>
      </c>
      <c r="I161" s="119"/>
    </row>
    <row r="162" spans="1:9" ht="20.25" hidden="1" customHeight="1" x14ac:dyDescent="0.25">
      <c r="A162" s="87" t="s">
        <v>158</v>
      </c>
      <c r="B162" s="87" t="s">
        <v>159</v>
      </c>
      <c r="C162" s="118"/>
      <c r="D162" s="88">
        <v>0</v>
      </c>
      <c r="E162" s="88">
        <v>0</v>
      </c>
      <c r="F162" s="89">
        <v>0</v>
      </c>
      <c r="G162" s="109" t="e">
        <f t="shared" si="27"/>
        <v>#DIV/0!</v>
      </c>
      <c r="H162" s="109" t="e">
        <f t="shared" si="28"/>
        <v>#DIV/0!</v>
      </c>
      <c r="I162" s="119"/>
    </row>
    <row r="163" spans="1:9" ht="20.25" customHeight="1" x14ac:dyDescent="0.25">
      <c r="A163" s="87" t="s">
        <v>162</v>
      </c>
      <c r="B163" s="87" t="s">
        <v>163</v>
      </c>
      <c r="C163" s="118">
        <v>11111.46</v>
      </c>
      <c r="D163" s="88">
        <v>80000</v>
      </c>
      <c r="E163" s="88">
        <v>80000</v>
      </c>
      <c r="F163" s="89">
        <v>73575.27</v>
      </c>
      <c r="G163" s="109">
        <f t="shared" si="27"/>
        <v>6.6215663828155806</v>
      </c>
      <c r="H163" s="109">
        <f t="shared" si="28"/>
        <v>0.91969087500000002</v>
      </c>
      <c r="I163" s="119"/>
    </row>
    <row r="164" spans="1:9" ht="20.25" customHeight="1" x14ac:dyDescent="0.25">
      <c r="A164" s="87" t="s">
        <v>164</v>
      </c>
      <c r="B164" s="87" t="s">
        <v>165</v>
      </c>
      <c r="C164" s="118">
        <v>25.6</v>
      </c>
      <c r="D164" s="88">
        <v>100</v>
      </c>
      <c r="E164" s="88">
        <v>100</v>
      </c>
      <c r="F164" s="89">
        <v>38.4</v>
      </c>
      <c r="G164" s="109">
        <f t="shared" si="27"/>
        <v>1.4999999999999998</v>
      </c>
      <c r="H164" s="109">
        <f t="shared" si="28"/>
        <v>0.38400000000000001</v>
      </c>
      <c r="I164" s="119"/>
    </row>
    <row r="165" spans="1:9" ht="20.25" customHeight="1" x14ac:dyDescent="0.25">
      <c r="A165" s="87" t="s">
        <v>166</v>
      </c>
      <c r="B165" s="87" t="s">
        <v>167</v>
      </c>
      <c r="C165" s="118">
        <v>0</v>
      </c>
      <c r="D165" s="88">
        <v>25000</v>
      </c>
      <c r="E165" s="88">
        <v>25000</v>
      </c>
      <c r="F165" s="89">
        <v>9993.2900000000009</v>
      </c>
      <c r="G165" s="109" t="e">
        <f t="shared" si="27"/>
        <v>#DIV/0!</v>
      </c>
      <c r="H165" s="109">
        <f t="shared" si="28"/>
        <v>0.39973160000000002</v>
      </c>
      <c r="I165" s="119"/>
    </row>
    <row r="166" spans="1:9" ht="20.25" customHeight="1" x14ac:dyDescent="0.25">
      <c r="A166" s="87" t="s">
        <v>170</v>
      </c>
      <c r="B166" s="87" t="s">
        <v>169</v>
      </c>
      <c r="C166" s="118">
        <v>300</v>
      </c>
      <c r="D166" s="88">
        <v>400</v>
      </c>
      <c r="E166" s="88">
        <v>400</v>
      </c>
      <c r="F166" s="89">
        <v>907.78</v>
      </c>
      <c r="G166" s="109">
        <f t="shared" si="27"/>
        <v>3.0259333333333331</v>
      </c>
      <c r="H166" s="109">
        <f t="shared" si="28"/>
        <v>2.26945</v>
      </c>
      <c r="I166" s="119"/>
    </row>
    <row r="167" spans="1:9" ht="20.25" customHeight="1" x14ac:dyDescent="0.25">
      <c r="A167" s="87" t="s">
        <v>175</v>
      </c>
      <c r="B167" s="87" t="s">
        <v>176</v>
      </c>
      <c r="C167" s="118">
        <v>121.13</v>
      </c>
      <c r="D167" s="88">
        <v>100</v>
      </c>
      <c r="E167" s="88">
        <v>100</v>
      </c>
      <c r="F167" s="89">
        <v>0</v>
      </c>
      <c r="G167" s="109">
        <f t="shared" si="27"/>
        <v>0</v>
      </c>
      <c r="H167" s="109">
        <f t="shared" si="28"/>
        <v>0</v>
      </c>
      <c r="I167" s="119"/>
    </row>
    <row r="168" spans="1:9" ht="20.25" customHeight="1" x14ac:dyDescent="0.25">
      <c r="A168" s="87" t="s">
        <v>177</v>
      </c>
      <c r="B168" s="87" t="s">
        <v>178</v>
      </c>
      <c r="C168" s="118">
        <v>4532.97</v>
      </c>
      <c r="D168" s="88">
        <v>10000</v>
      </c>
      <c r="E168" s="88">
        <v>10000</v>
      </c>
      <c r="F168" s="89">
        <v>359.5</v>
      </c>
      <c r="G168" s="109">
        <f t="shared" si="27"/>
        <v>7.9307826877301188E-2</v>
      </c>
      <c r="H168" s="109">
        <f t="shared" si="28"/>
        <v>3.5950000000000003E-2</v>
      </c>
      <c r="I168" s="119"/>
    </row>
    <row r="169" spans="1:9" ht="20.25" customHeight="1" x14ac:dyDescent="0.25">
      <c r="A169" s="87" t="s">
        <v>179</v>
      </c>
      <c r="B169" s="87" t="s">
        <v>180</v>
      </c>
      <c r="C169" s="118">
        <v>80</v>
      </c>
      <c r="D169" s="88">
        <v>300</v>
      </c>
      <c r="E169" s="88">
        <v>300</v>
      </c>
      <c r="F169" s="89">
        <v>80</v>
      </c>
      <c r="G169" s="109">
        <f t="shared" si="27"/>
        <v>1</v>
      </c>
      <c r="H169" s="109">
        <f t="shared" si="28"/>
        <v>0.26666666666666666</v>
      </c>
      <c r="I169" s="119"/>
    </row>
    <row r="170" spans="1:9" ht="20.25" customHeight="1" x14ac:dyDescent="0.25">
      <c r="A170" s="87" t="s">
        <v>185</v>
      </c>
      <c r="B170" s="87" t="s">
        <v>172</v>
      </c>
      <c r="C170" s="118">
        <v>0</v>
      </c>
      <c r="D170" s="88">
        <v>3500</v>
      </c>
      <c r="E170" s="88">
        <v>3500</v>
      </c>
      <c r="F170" s="89">
        <v>2705.66</v>
      </c>
      <c r="G170" s="109" t="e">
        <f t="shared" si="27"/>
        <v>#DIV/0!</v>
      </c>
      <c r="H170" s="109">
        <f t="shared" si="28"/>
        <v>0.77304571428571422</v>
      </c>
      <c r="I170" s="119"/>
    </row>
    <row r="171" spans="1:9" s="102" customFormat="1" ht="20.25" hidden="1" customHeight="1" x14ac:dyDescent="0.25">
      <c r="A171" s="91" t="s">
        <v>186</v>
      </c>
      <c r="B171" s="91" t="s">
        <v>35</v>
      </c>
      <c r="C171" s="117">
        <f>SUM(C172:C173)</f>
        <v>0</v>
      </c>
      <c r="D171" s="92">
        <v>0</v>
      </c>
      <c r="E171" s="92">
        <v>0</v>
      </c>
      <c r="F171" s="93">
        <v>0</v>
      </c>
      <c r="G171" s="108" t="e">
        <f t="shared" si="27"/>
        <v>#DIV/0!</v>
      </c>
      <c r="H171" s="108" t="e">
        <f t="shared" si="28"/>
        <v>#DIV/0!</v>
      </c>
      <c r="I171" s="119"/>
    </row>
    <row r="172" spans="1:9" ht="20.25" hidden="1" customHeight="1" x14ac:dyDescent="0.25">
      <c r="A172" s="87" t="s">
        <v>189</v>
      </c>
      <c r="B172" s="87" t="s">
        <v>190</v>
      </c>
      <c r="C172" s="118"/>
      <c r="D172" s="88">
        <v>0</v>
      </c>
      <c r="E172" s="88">
        <v>0</v>
      </c>
      <c r="F172" s="89">
        <v>0</v>
      </c>
      <c r="G172" s="109" t="e">
        <f t="shared" si="27"/>
        <v>#DIV/0!</v>
      </c>
      <c r="H172" s="109" t="e">
        <f t="shared" si="28"/>
        <v>#DIV/0!</v>
      </c>
      <c r="I172" s="119"/>
    </row>
    <row r="173" spans="1:9" ht="20.25" hidden="1" customHeight="1" x14ac:dyDescent="0.25">
      <c r="A173" s="87" t="s">
        <v>193</v>
      </c>
      <c r="B173" s="87" t="s">
        <v>194</v>
      </c>
      <c r="C173" s="118"/>
      <c r="D173" s="88">
        <v>0</v>
      </c>
      <c r="E173" s="88">
        <v>0</v>
      </c>
      <c r="F173" s="89">
        <v>0</v>
      </c>
      <c r="G173" s="109" t="e">
        <f t="shared" si="27"/>
        <v>#DIV/0!</v>
      </c>
      <c r="H173" s="109" t="e">
        <f t="shared" si="28"/>
        <v>#DIV/0!</v>
      </c>
      <c r="I173" s="119"/>
    </row>
    <row r="174" spans="1:9" ht="20.25" customHeight="1" x14ac:dyDescent="0.25">
      <c r="A174" s="99" t="s">
        <v>268</v>
      </c>
      <c r="B174" s="99" t="s">
        <v>267</v>
      </c>
      <c r="C174" s="116">
        <f>C175+C204+C227+C237</f>
        <v>60272.73</v>
      </c>
      <c r="D174" s="116">
        <f t="shared" ref="D174:F174" si="32">D175+D204+D227+D237</f>
        <v>255000</v>
      </c>
      <c r="E174" s="116">
        <f t="shared" si="32"/>
        <v>255000</v>
      </c>
      <c r="F174" s="116">
        <f t="shared" si="32"/>
        <v>102198.07999999999</v>
      </c>
      <c r="G174" s="107">
        <f t="shared" si="27"/>
        <v>1.6955940107574352</v>
      </c>
      <c r="H174" s="107">
        <f t="shared" si="28"/>
        <v>0.40077678431372543</v>
      </c>
      <c r="I174" s="119"/>
    </row>
    <row r="175" spans="1:9" ht="20.25" customHeight="1" x14ac:dyDescent="0.25">
      <c r="A175" s="99" t="s">
        <v>266</v>
      </c>
      <c r="B175" s="99" t="s">
        <v>265</v>
      </c>
      <c r="C175" s="116">
        <f>C176+C180+C199</f>
        <v>33940.58</v>
      </c>
      <c r="D175" s="116">
        <f t="shared" ref="D175:F175" si="33">D176+D180+D199</f>
        <v>41300</v>
      </c>
      <c r="E175" s="116">
        <f t="shared" si="33"/>
        <v>41300</v>
      </c>
      <c r="F175" s="116">
        <f t="shared" si="33"/>
        <v>51903.469999999994</v>
      </c>
      <c r="G175" s="107">
        <f t="shared" si="27"/>
        <v>1.529245227983729</v>
      </c>
      <c r="H175" s="107">
        <f t="shared" si="28"/>
        <v>1.2567426150121064</v>
      </c>
      <c r="I175" s="119"/>
    </row>
    <row r="176" spans="1:9" s="102" customFormat="1" ht="20.25" hidden="1" customHeight="1" x14ac:dyDescent="0.25">
      <c r="A176" s="91" t="s">
        <v>105</v>
      </c>
      <c r="B176" s="91" t="s">
        <v>5</v>
      </c>
      <c r="C176" s="117">
        <f>SUM(C177:C179)</f>
        <v>0</v>
      </c>
      <c r="D176" s="117">
        <f t="shared" ref="D176:F176" si="34">SUM(D177:D179)</f>
        <v>0</v>
      </c>
      <c r="E176" s="117">
        <f t="shared" si="34"/>
        <v>0</v>
      </c>
      <c r="F176" s="117">
        <f t="shared" si="34"/>
        <v>0</v>
      </c>
      <c r="G176" s="108" t="e">
        <f t="shared" si="27"/>
        <v>#DIV/0!</v>
      </c>
      <c r="H176" s="108" t="e">
        <f t="shared" si="28"/>
        <v>#DIV/0!</v>
      </c>
      <c r="I176" s="119"/>
    </row>
    <row r="177" spans="1:9" ht="20.25" hidden="1" customHeight="1" x14ac:dyDescent="0.25">
      <c r="A177" s="87" t="s">
        <v>108</v>
      </c>
      <c r="B177" s="87" t="s">
        <v>109</v>
      </c>
      <c r="C177" s="118"/>
      <c r="D177" s="118"/>
      <c r="E177" s="118"/>
      <c r="F177" s="118"/>
      <c r="G177" s="109" t="e">
        <f t="shared" si="27"/>
        <v>#DIV/0!</v>
      </c>
      <c r="H177" s="109" t="e">
        <f t="shared" si="28"/>
        <v>#DIV/0!</v>
      </c>
      <c r="I177" s="119"/>
    </row>
    <row r="178" spans="1:9" ht="20.25" hidden="1" customHeight="1" x14ac:dyDescent="0.25">
      <c r="A178" s="87" t="s">
        <v>112</v>
      </c>
      <c r="B178" s="87" t="s">
        <v>113</v>
      </c>
      <c r="C178" s="118"/>
      <c r="D178" s="118"/>
      <c r="E178" s="118"/>
      <c r="F178" s="118"/>
      <c r="G178" s="109" t="e">
        <f t="shared" si="27"/>
        <v>#DIV/0!</v>
      </c>
      <c r="H178" s="109" t="e">
        <f t="shared" si="28"/>
        <v>#DIV/0!</v>
      </c>
      <c r="I178" s="119"/>
    </row>
    <row r="179" spans="1:9" ht="20.25" hidden="1" customHeight="1" x14ac:dyDescent="0.25">
      <c r="A179" s="87" t="s">
        <v>119</v>
      </c>
      <c r="B179" s="87" t="s">
        <v>120</v>
      </c>
      <c r="C179" s="118"/>
      <c r="D179" s="118"/>
      <c r="E179" s="118"/>
      <c r="F179" s="118"/>
      <c r="G179" s="109" t="e">
        <f t="shared" si="27"/>
        <v>#DIV/0!</v>
      </c>
      <c r="H179" s="109" t="e">
        <f t="shared" si="28"/>
        <v>#DIV/0!</v>
      </c>
      <c r="I179" s="119"/>
    </row>
    <row r="180" spans="1:9" s="102" customFormat="1" ht="20.25" customHeight="1" x14ac:dyDescent="0.25">
      <c r="A180" s="91" t="s">
        <v>121</v>
      </c>
      <c r="B180" s="91" t="s">
        <v>9</v>
      </c>
      <c r="C180" s="117">
        <f>SUM(C181:C198)</f>
        <v>33940.58</v>
      </c>
      <c r="D180" s="117">
        <f t="shared" ref="D180:F180" si="35">SUM(D181:D198)</f>
        <v>41300</v>
      </c>
      <c r="E180" s="117">
        <f t="shared" si="35"/>
        <v>41300</v>
      </c>
      <c r="F180" s="117">
        <f t="shared" si="35"/>
        <v>51903.469999999994</v>
      </c>
      <c r="G180" s="108">
        <f t="shared" si="27"/>
        <v>1.529245227983729</v>
      </c>
      <c r="H180" s="108">
        <f t="shared" si="28"/>
        <v>1.2567426150121064</v>
      </c>
      <c r="I180" s="119"/>
    </row>
    <row r="181" spans="1:9" ht="20.25" customHeight="1" x14ac:dyDescent="0.25">
      <c r="A181" s="87" t="s">
        <v>124</v>
      </c>
      <c r="B181" s="87" t="s">
        <v>125</v>
      </c>
      <c r="C181" s="118">
        <v>2236.31</v>
      </c>
      <c r="D181" s="88">
        <v>3500</v>
      </c>
      <c r="E181" s="88">
        <v>3500</v>
      </c>
      <c r="F181" s="89">
        <v>2763.58</v>
      </c>
      <c r="G181" s="109">
        <f t="shared" si="27"/>
        <v>1.2357767930206456</v>
      </c>
      <c r="H181" s="109">
        <f t="shared" si="28"/>
        <v>0.78959428571428569</v>
      </c>
      <c r="I181" s="119"/>
    </row>
    <row r="182" spans="1:9" ht="20.25" hidden="1" customHeight="1" x14ac:dyDescent="0.25">
      <c r="A182" s="87" t="s">
        <v>130</v>
      </c>
      <c r="B182" s="87" t="s">
        <v>131</v>
      </c>
      <c r="C182" s="118"/>
      <c r="D182" s="88">
        <v>0</v>
      </c>
      <c r="E182" s="88">
        <v>0</v>
      </c>
      <c r="F182" s="89">
        <v>0</v>
      </c>
      <c r="G182" s="109" t="e">
        <f t="shared" si="27"/>
        <v>#DIV/0!</v>
      </c>
      <c r="H182" s="109" t="e">
        <f t="shared" si="28"/>
        <v>#DIV/0!</v>
      </c>
      <c r="I182" s="119"/>
    </row>
    <row r="183" spans="1:9" ht="20.25" hidden="1" customHeight="1" x14ac:dyDescent="0.25">
      <c r="A183" s="87" t="s">
        <v>134</v>
      </c>
      <c r="B183" s="87" t="s">
        <v>135</v>
      </c>
      <c r="C183" s="118"/>
      <c r="D183" s="88">
        <v>0</v>
      </c>
      <c r="E183" s="88">
        <v>0</v>
      </c>
      <c r="F183" s="89">
        <v>0</v>
      </c>
      <c r="G183" s="109" t="e">
        <f t="shared" si="27"/>
        <v>#DIV/0!</v>
      </c>
      <c r="H183" s="109" t="e">
        <f t="shared" si="28"/>
        <v>#DIV/0!</v>
      </c>
      <c r="I183" s="119"/>
    </row>
    <row r="184" spans="1:9" ht="20.25" customHeight="1" x14ac:dyDescent="0.25">
      <c r="A184" s="87" t="s">
        <v>136</v>
      </c>
      <c r="B184" s="87" t="s">
        <v>137</v>
      </c>
      <c r="C184" s="118">
        <v>57.8</v>
      </c>
      <c r="D184" s="88">
        <v>100</v>
      </c>
      <c r="E184" s="88">
        <v>100</v>
      </c>
      <c r="F184" s="89">
        <v>174.56</v>
      </c>
      <c r="G184" s="109">
        <f t="shared" si="27"/>
        <v>3.0200692041522492</v>
      </c>
      <c r="H184" s="109">
        <f t="shared" si="28"/>
        <v>1.7456</v>
      </c>
      <c r="I184" s="119"/>
    </row>
    <row r="185" spans="1:9" ht="20.25" hidden="1" customHeight="1" x14ac:dyDescent="0.25">
      <c r="A185" s="87" t="s">
        <v>140</v>
      </c>
      <c r="B185" s="87" t="s">
        <v>141</v>
      </c>
      <c r="C185" s="118"/>
      <c r="D185" s="88">
        <v>0</v>
      </c>
      <c r="E185" s="88">
        <v>0</v>
      </c>
      <c r="F185" s="89">
        <v>0</v>
      </c>
      <c r="G185" s="109" t="e">
        <f t="shared" si="27"/>
        <v>#DIV/0!</v>
      </c>
      <c r="H185" s="109" t="e">
        <f t="shared" si="28"/>
        <v>#DIV/0!</v>
      </c>
      <c r="I185" s="119"/>
    </row>
    <row r="186" spans="1:9" ht="20.25" hidden="1" customHeight="1" x14ac:dyDescent="0.25">
      <c r="A186" s="87" t="s">
        <v>142</v>
      </c>
      <c r="B186" s="87" t="s">
        <v>143</v>
      </c>
      <c r="C186" s="118"/>
      <c r="D186" s="88">
        <v>0</v>
      </c>
      <c r="E186" s="88">
        <v>0</v>
      </c>
      <c r="F186" s="89">
        <v>0</v>
      </c>
      <c r="G186" s="109" t="e">
        <f t="shared" si="27"/>
        <v>#DIV/0!</v>
      </c>
      <c r="H186" s="109" t="e">
        <f t="shared" si="28"/>
        <v>#DIV/0!</v>
      </c>
      <c r="I186" s="119"/>
    </row>
    <row r="187" spans="1:9" ht="20.25" customHeight="1" x14ac:dyDescent="0.25">
      <c r="A187" s="87" t="s">
        <v>150</v>
      </c>
      <c r="B187" s="87" t="s">
        <v>151</v>
      </c>
      <c r="C187" s="118">
        <v>650</v>
      </c>
      <c r="D187" s="88">
        <v>700</v>
      </c>
      <c r="E187" s="88">
        <v>700</v>
      </c>
      <c r="F187" s="89">
        <v>337.64</v>
      </c>
      <c r="G187" s="109">
        <f t="shared" si="27"/>
        <v>0.51944615384615378</v>
      </c>
      <c r="H187" s="109">
        <f t="shared" si="28"/>
        <v>0.48234285714285713</v>
      </c>
      <c r="I187" s="119"/>
    </row>
    <row r="188" spans="1:9" ht="20.25" hidden="1" customHeight="1" x14ac:dyDescent="0.25">
      <c r="A188" s="87" t="s">
        <v>152</v>
      </c>
      <c r="B188" s="87" t="s">
        <v>153</v>
      </c>
      <c r="C188" s="118"/>
      <c r="D188" s="88">
        <v>0</v>
      </c>
      <c r="E188" s="88">
        <v>0</v>
      </c>
      <c r="F188" s="89">
        <v>0</v>
      </c>
      <c r="G188" s="109" t="e">
        <f t="shared" si="27"/>
        <v>#DIV/0!</v>
      </c>
      <c r="H188" s="109" t="e">
        <f t="shared" si="28"/>
        <v>#DIV/0!</v>
      </c>
      <c r="I188" s="119"/>
    </row>
    <row r="189" spans="1:9" ht="20.25" customHeight="1" x14ac:dyDescent="0.25">
      <c r="A189" s="87" t="s">
        <v>154</v>
      </c>
      <c r="B189" s="87" t="s">
        <v>155</v>
      </c>
      <c r="C189" s="118">
        <v>4406.42</v>
      </c>
      <c r="D189" s="88">
        <v>4500</v>
      </c>
      <c r="E189" s="88">
        <v>4500</v>
      </c>
      <c r="F189" s="89">
        <v>2000</v>
      </c>
      <c r="G189" s="109">
        <f t="shared" si="27"/>
        <v>0.45388319769790442</v>
      </c>
      <c r="H189" s="109">
        <f t="shared" si="28"/>
        <v>0.44444444444444442</v>
      </c>
      <c r="I189" s="119"/>
    </row>
    <row r="190" spans="1:9" ht="20.25" hidden="1" customHeight="1" x14ac:dyDescent="0.25">
      <c r="A190" s="87" t="s">
        <v>158</v>
      </c>
      <c r="B190" s="87" t="s">
        <v>159</v>
      </c>
      <c r="C190" s="118"/>
      <c r="D190" s="88">
        <v>0</v>
      </c>
      <c r="E190" s="88">
        <v>0</v>
      </c>
      <c r="F190" s="89">
        <v>0</v>
      </c>
      <c r="G190" s="109" t="e">
        <f t="shared" si="27"/>
        <v>#DIV/0!</v>
      </c>
      <c r="H190" s="109" t="e">
        <f t="shared" si="28"/>
        <v>#DIV/0!</v>
      </c>
      <c r="I190" s="119"/>
    </row>
    <row r="191" spans="1:9" ht="20.25" hidden="1" customHeight="1" x14ac:dyDescent="0.25">
      <c r="A191" s="87" t="s">
        <v>160</v>
      </c>
      <c r="B191" s="87" t="s">
        <v>161</v>
      </c>
      <c r="C191" s="118"/>
      <c r="D191" s="88">
        <v>0</v>
      </c>
      <c r="E191" s="88">
        <v>0</v>
      </c>
      <c r="F191" s="89">
        <v>0</v>
      </c>
      <c r="G191" s="109" t="e">
        <f t="shared" si="27"/>
        <v>#DIV/0!</v>
      </c>
      <c r="H191" s="109" t="e">
        <f t="shared" si="28"/>
        <v>#DIV/0!</v>
      </c>
      <c r="I191" s="119"/>
    </row>
    <row r="192" spans="1:9" ht="20.25" customHeight="1" x14ac:dyDescent="0.25">
      <c r="A192" s="87" t="s">
        <v>162</v>
      </c>
      <c r="B192" s="87" t="s">
        <v>163</v>
      </c>
      <c r="C192" s="118">
        <v>19107.14</v>
      </c>
      <c r="D192" s="88">
        <v>22000</v>
      </c>
      <c r="E192" s="88">
        <v>22000</v>
      </c>
      <c r="F192" s="89">
        <v>37859.67</v>
      </c>
      <c r="G192" s="109">
        <f t="shared" si="27"/>
        <v>1.9814409691874346</v>
      </c>
      <c r="H192" s="109">
        <f t="shared" si="28"/>
        <v>1.7208940909090908</v>
      </c>
      <c r="I192" s="119"/>
    </row>
    <row r="193" spans="1:9" ht="20.25" hidden="1" customHeight="1" x14ac:dyDescent="0.25">
      <c r="A193" s="87" t="s">
        <v>164</v>
      </c>
      <c r="B193" s="87" t="s">
        <v>165</v>
      </c>
      <c r="C193" s="118"/>
      <c r="D193" s="88">
        <v>0</v>
      </c>
      <c r="E193" s="88">
        <v>0</v>
      </c>
      <c r="F193" s="89">
        <v>0</v>
      </c>
      <c r="G193" s="109" t="e">
        <f t="shared" si="27"/>
        <v>#DIV/0!</v>
      </c>
      <c r="H193" s="109" t="e">
        <f t="shared" si="28"/>
        <v>#DIV/0!</v>
      </c>
      <c r="I193" s="119"/>
    </row>
    <row r="194" spans="1:9" ht="20.25" customHeight="1" x14ac:dyDescent="0.25">
      <c r="A194" s="87" t="s">
        <v>166</v>
      </c>
      <c r="B194" s="87" t="s">
        <v>167</v>
      </c>
      <c r="C194" s="118">
        <v>1625</v>
      </c>
      <c r="D194" s="88">
        <v>2000</v>
      </c>
      <c r="E194" s="88">
        <v>2000</v>
      </c>
      <c r="F194" s="89">
        <v>2612.5</v>
      </c>
      <c r="G194" s="109">
        <f t="shared" si="27"/>
        <v>1.6076923076923078</v>
      </c>
      <c r="H194" s="109">
        <f t="shared" si="28"/>
        <v>1.3062499999999999</v>
      </c>
      <c r="I194" s="119"/>
    </row>
    <row r="195" spans="1:9" ht="20.25" customHeight="1" x14ac:dyDescent="0.25">
      <c r="A195" s="87" t="s">
        <v>170</v>
      </c>
      <c r="B195" s="87" t="s">
        <v>169</v>
      </c>
      <c r="C195" s="118">
        <v>5151.6099999999997</v>
      </c>
      <c r="D195" s="88">
        <v>4000</v>
      </c>
      <c r="E195" s="88">
        <v>4000</v>
      </c>
      <c r="F195" s="89">
        <v>4731.24</v>
      </c>
      <c r="G195" s="109">
        <f t="shared" si="27"/>
        <v>0.91840026710096456</v>
      </c>
      <c r="H195" s="109">
        <f t="shared" si="28"/>
        <v>1.1828099999999999</v>
      </c>
      <c r="I195" s="119"/>
    </row>
    <row r="196" spans="1:9" ht="20.25" hidden="1" customHeight="1" x14ac:dyDescent="0.25">
      <c r="A196" s="87" t="s">
        <v>175</v>
      </c>
      <c r="B196" s="87" t="s">
        <v>176</v>
      </c>
      <c r="C196" s="118"/>
      <c r="D196" s="88">
        <v>0</v>
      </c>
      <c r="E196" s="88">
        <v>0</v>
      </c>
      <c r="F196" s="89">
        <v>0</v>
      </c>
      <c r="G196" s="109" t="e">
        <f t="shared" si="27"/>
        <v>#DIV/0!</v>
      </c>
      <c r="H196" s="109" t="e">
        <f t="shared" si="28"/>
        <v>#DIV/0!</v>
      </c>
      <c r="I196" s="119"/>
    </row>
    <row r="197" spans="1:9" ht="20.25" customHeight="1" x14ac:dyDescent="0.25">
      <c r="A197" s="87" t="s">
        <v>177</v>
      </c>
      <c r="B197" s="87" t="s">
        <v>178</v>
      </c>
      <c r="C197" s="118">
        <v>242.55</v>
      </c>
      <c r="D197" s="88">
        <v>4000</v>
      </c>
      <c r="E197" s="88">
        <v>4000</v>
      </c>
      <c r="F197" s="89">
        <v>1424.28</v>
      </c>
      <c r="G197" s="109">
        <f t="shared" si="27"/>
        <v>5.8721088435374149</v>
      </c>
      <c r="H197" s="109">
        <f t="shared" si="28"/>
        <v>0.35607</v>
      </c>
      <c r="I197" s="119"/>
    </row>
    <row r="198" spans="1:9" ht="20.25" customHeight="1" x14ac:dyDescent="0.25">
      <c r="A198" s="87" t="s">
        <v>185</v>
      </c>
      <c r="B198" s="87" t="s">
        <v>172</v>
      </c>
      <c r="C198" s="118">
        <v>463.75</v>
      </c>
      <c r="D198" s="88">
        <v>500</v>
      </c>
      <c r="E198" s="88">
        <v>500</v>
      </c>
      <c r="F198" s="89">
        <v>0</v>
      </c>
      <c r="G198" s="109">
        <f t="shared" si="27"/>
        <v>0</v>
      </c>
      <c r="H198" s="109">
        <f t="shared" si="28"/>
        <v>0</v>
      </c>
      <c r="I198" s="119"/>
    </row>
    <row r="199" spans="1:9" s="102" customFormat="1" ht="20.25" hidden="1" customHeight="1" x14ac:dyDescent="0.25">
      <c r="A199" s="91" t="s">
        <v>186</v>
      </c>
      <c r="B199" s="91" t="s">
        <v>35</v>
      </c>
      <c r="C199" s="117">
        <f>SUM(C200:C201)</f>
        <v>0</v>
      </c>
      <c r="D199" s="117">
        <f t="shared" ref="D199:F199" si="36">SUM(D200:D201)</f>
        <v>0</v>
      </c>
      <c r="E199" s="117">
        <f t="shared" si="36"/>
        <v>0</v>
      </c>
      <c r="F199" s="117">
        <f t="shared" si="36"/>
        <v>0</v>
      </c>
      <c r="G199" s="108" t="e">
        <f t="shared" ref="G199:G262" si="37">F199/C199</f>
        <v>#DIV/0!</v>
      </c>
      <c r="H199" s="108" t="e">
        <f t="shared" ref="H199:H256" si="38">F199/D199</f>
        <v>#DIV/0!</v>
      </c>
      <c r="I199" s="119"/>
    </row>
    <row r="200" spans="1:9" ht="20.25" hidden="1" customHeight="1" x14ac:dyDescent="0.25">
      <c r="A200" s="87" t="s">
        <v>189</v>
      </c>
      <c r="B200" s="87" t="s">
        <v>190</v>
      </c>
      <c r="C200" s="118"/>
      <c r="D200" s="88">
        <v>0</v>
      </c>
      <c r="E200" s="88">
        <v>0</v>
      </c>
      <c r="F200" s="89">
        <v>0</v>
      </c>
      <c r="G200" s="109" t="e">
        <f t="shared" si="37"/>
        <v>#DIV/0!</v>
      </c>
      <c r="H200" s="109" t="e">
        <f t="shared" si="38"/>
        <v>#DIV/0!</v>
      </c>
      <c r="I200" s="119"/>
    </row>
    <row r="201" spans="1:9" ht="20.25" hidden="1" customHeight="1" x14ac:dyDescent="0.25">
      <c r="A201" s="87" t="s">
        <v>191</v>
      </c>
      <c r="B201" s="87" t="s">
        <v>192</v>
      </c>
      <c r="C201" s="118"/>
      <c r="D201" s="88">
        <v>0</v>
      </c>
      <c r="E201" s="88">
        <v>0</v>
      </c>
      <c r="F201" s="89">
        <v>0</v>
      </c>
      <c r="G201" s="109" t="e">
        <f t="shared" si="37"/>
        <v>#DIV/0!</v>
      </c>
      <c r="H201" s="109" t="e">
        <f t="shared" si="38"/>
        <v>#DIV/0!</v>
      </c>
      <c r="I201" s="119"/>
    </row>
    <row r="202" spans="1:9" s="102" customFormat="1" ht="20.25" customHeight="1" x14ac:dyDescent="0.25">
      <c r="A202" s="91" t="s">
        <v>197</v>
      </c>
      <c r="B202" s="91" t="s">
        <v>198</v>
      </c>
      <c r="C202" s="117">
        <f>C203</f>
        <v>5000</v>
      </c>
      <c r="D202" s="117">
        <f t="shared" ref="D202:F202" si="39">D203</f>
        <v>5000</v>
      </c>
      <c r="E202" s="117">
        <f t="shared" si="39"/>
        <v>5000</v>
      </c>
      <c r="F202" s="117">
        <f t="shared" si="39"/>
        <v>0</v>
      </c>
      <c r="G202" s="108">
        <f t="shared" si="37"/>
        <v>0</v>
      </c>
      <c r="H202" s="108">
        <f t="shared" si="38"/>
        <v>0</v>
      </c>
      <c r="I202" s="119"/>
    </row>
    <row r="203" spans="1:9" ht="20.25" customHeight="1" x14ac:dyDescent="0.25">
      <c r="A203" s="87" t="s">
        <v>201</v>
      </c>
      <c r="B203" s="87" t="s">
        <v>202</v>
      </c>
      <c r="C203" s="118">
        <v>5000</v>
      </c>
      <c r="D203" s="88">
        <v>5000</v>
      </c>
      <c r="E203" s="88">
        <v>5000</v>
      </c>
      <c r="F203" s="89">
        <v>0</v>
      </c>
      <c r="G203" s="109">
        <f t="shared" si="37"/>
        <v>0</v>
      </c>
      <c r="H203" s="109">
        <f t="shared" si="38"/>
        <v>0</v>
      </c>
      <c r="I203" s="119"/>
    </row>
    <row r="204" spans="1:9" ht="20.25" customHeight="1" x14ac:dyDescent="0.25">
      <c r="A204" s="99" t="s">
        <v>264</v>
      </c>
      <c r="B204" s="99" t="s">
        <v>263</v>
      </c>
      <c r="C204" s="116">
        <f>C205+C224</f>
        <v>22328.639999999999</v>
      </c>
      <c r="D204" s="116">
        <f t="shared" ref="D204:F204" si="40">D205+D224</f>
        <v>189000</v>
      </c>
      <c r="E204" s="116">
        <f t="shared" si="40"/>
        <v>189000</v>
      </c>
      <c r="F204" s="116">
        <f t="shared" si="40"/>
        <v>50294.609999999993</v>
      </c>
      <c r="G204" s="107">
        <f t="shared" si="37"/>
        <v>2.2524708177479682</v>
      </c>
      <c r="H204" s="107">
        <f t="shared" si="38"/>
        <v>0.26610904761904758</v>
      </c>
      <c r="I204" s="119"/>
    </row>
    <row r="205" spans="1:9" s="102" customFormat="1" ht="20.25" customHeight="1" x14ac:dyDescent="0.25">
      <c r="A205" s="91" t="s">
        <v>121</v>
      </c>
      <c r="B205" s="91" t="s">
        <v>9</v>
      </c>
      <c r="C205" s="117">
        <f>SUM(C206:C223)</f>
        <v>22328.639999999999</v>
      </c>
      <c r="D205" s="117">
        <f t="shared" ref="D205:F205" si="41">SUM(D206:D223)</f>
        <v>189000</v>
      </c>
      <c r="E205" s="117">
        <f t="shared" si="41"/>
        <v>189000</v>
      </c>
      <c r="F205" s="117">
        <f t="shared" si="41"/>
        <v>50294.609999999993</v>
      </c>
      <c r="G205" s="108">
        <f t="shared" si="37"/>
        <v>2.2524708177479682</v>
      </c>
      <c r="H205" s="108">
        <f t="shared" si="38"/>
        <v>0.26610904761904758</v>
      </c>
      <c r="I205" s="119"/>
    </row>
    <row r="206" spans="1:9" ht="20.25" customHeight="1" x14ac:dyDescent="0.25">
      <c r="A206" s="87" t="s">
        <v>124</v>
      </c>
      <c r="B206" s="87" t="s">
        <v>125</v>
      </c>
      <c r="C206" s="118">
        <v>1348.38</v>
      </c>
      <c r="D206" s="88">
        <v>6700</v>
      </c>
      <c r="E206" s="88">
        <v>6700</v>
      </c>
      <c r="F206" s="89">
        <v>7218.26</v>
      </c>
      <c r="G206" s="109">
        <f t="shared" si="37"/>
        <v>5.3532831990981764</v>
      </c>
      <c r="H206" s="109">
        <f t="shared" si="38"/>
        <v>1.0773522388059702</v>
      </c>
      <c r="I206" s="119"/>
    </row>
    <row r="207" spans="1:9" ht="20.25" customHeight="1" x14ac:dyDescent="0.25">
      <c r="A207" s="87" t="s">
        <v>130</v>
      </c>
      <c r="B207" s="87" t="s">
        <v>131</v>
      </c>
      <c r="C207" s="118">
        <v>0</v>
      </c>
      <c r="D207" s="88">
        <v>700</v>
      </c>
      <c r="E207" s="88">
        <v>700</v>
      </c>
      <c r="F207" s="89">
        <v>0</v>
      </c>
      <c r="G207" s="109" t="e">
        <f t="shared" si="37"/>
        <v>#DIV/0!</v>
      </c>
      <c r="H207" s="109">
        <f t="shared" si="38"/>
        <v>0</v>
      </c>
      <c r="I207" s="119"/>
    </row>
    <row r="208" spans="1:9" ht="20.25" customHeight="1" x14ac:dyDescent="0.25">
      <c r="A208" s="87" t="s">
        <v>134</v>
      </c>
      <c r="B208" s="87" t="s">
        <v>135</v>
      </c>
      <c r="C208" s="118">
        <v>0</v>
      </c>
      <c r="D208" s="88">
        <v>3000</v>
      </c>
      <c r="E208" s="88">
        <v>3000</v>
      </c>
      <c r="F208" s="89">
        <v>50</v>
      </c>
      <c r="G208" s="109" t="e">
        <f t="shared" si="37"/>
        <v>#DIV/0!</v>
      </c>
      <c r="H208" s="109">
        <f t="shared" si="38"/>
        <v>1.6666666666666666E-2</v>
      </c>
      <c r="I208" s="119"/>
    </row>
    <row r="209" spans="1:9" ht="20.25" customHeight="1" x14ac:dyDescent="0.25">
      <c r="A209" s="87" t="s">
        <v>136</v>
      </c>
      <c r="B209" s="87" t="s">
        <v>137</v>
      </c>
      <c r="C209" s="118">
        <v>5026.37</v>
      </c>
      <c r="D209" s="88">
        <v>15000</v>
      </c>
      <c r="E209" s="88">
        <v>15000</v>
      </c>
      <c r="F209" s="89">
        <v>6222.47</v>
      </c>
      <c r="G209" s="109">
        <f t="shared" si="37"/>
        <v>1.237964972733802</v>
      </c>
      <c r="H209" s="109">
        <f t="shared" si="38"/>
        <v>0.41483133333333333</v>
      </c>
      <c r="I209" s="119"/>
    </row>
    <row r="210" spans="1:9" ht="20.25" customHeight="1" x14ac:dyDescent="0.25">
      <c r="A210" s="87" t="s">
        <v>138</v>
      </c>
      <c r="B210" s="87" t="s">
        <v>139</v>
      </c>
      <c r="C210" s="118">
        <v>1653.21</v>
      </c>
      <c r="D210" s="88">
        <v>0</v>
      </c>
      <c r="E210" s="88">
        <v>0</v>
      </c>
      <c r="F210" s="89">
        <v>0</v>
      </c>
      <c r="G210" s="109">
        <f t="shared" si="37"/>
        <v>0</v>
      </c>
      <c r="H210" s="109" t="e">
        <f t="shared" si="38"/>
        <v>#DIV/0!</v>
      </c>
      <c r="I210" s="119"/>
    </row>
    <row r="211" spans="1:9" ht="20.25" hidden="1" customHeight="1" x14ac:dyDescent="0.25">
      <c r="A211" s="87" t="s">
        <v>142</v>
      </c>
      <c r="B211" s="87" t="s">
        <v>143</v>
      </c>
      <c r="C211" s="118">
        <v>0</v>
      </c>
      <c r="D211" s="88">
        <v>0</v>
      </c>
      <c r="E211" s="88">
        <v>0</v>
      </c>
      <c r="F211" s="89">
        <v>0</v>
      </c>
      <c r="G211" s="109" t="e">
        <f t="shared" si="37"/>
        <v>#DIV/0!</v>
      </c>
      <c r="H211" s="109" t="e">
        <f t="shared" si="38"/>
        <v>#DIV/0!</v>
      </c>
      <c r="I211" s="119"/>
    </row>
    <row r="212" spans="1:9" ht="20.25" customHeight="1" x14ac:dyDescent="0.25">
      <c r="A212" s="87" t="s">
        <v>150</v>
      </c>
      <c r="B212" s="87" t="s">
        <v>151</v>
      </c>
      <c r="C212" s="118">
        <v>0</v>
      </c>
      <c r="D212" s="88">
        <v>3000</v>
      </c>
      <c r="E212" s="88">
        <v>3000</v>
      </c>
      <c r="F212" s="89">
        <v>6780.15</v>
      </c>
      <c r="G212" s="109" t="e">
        <f t="shared" si="37"/>
        <v>#DIV/0!</v>
      </c>
      <c r="H212" s="109">
        <f t="shared" si="38"/>
        <v>2.2600499999999997</v>
      </c>
      <c r="I212" s="119"/>
    </row>
    <row r="213" spans="1:9" ht="20.25" hidden="1" customHeight="1" x14ac:dyDescent="0.25">
      <c r="A213" s="87" t="s">
        <v>152</v>
      </c>
      <c r="B213" s="87" t="s">
        <v>153</v>
      </c>
      <c r="C213" s="118">
        <v>0</v>
      </c>
      <c r="D213" s="88">
        <v>0</v>
      </c>
      <c r="E213" s="88">
        <v>0</v>
      </c>
      <c r="F213" s="89">
        <v>0</v>
      </c>
      <c r="G213" s="109" t="e">
        <f t="shared" si="37"/>
        <v>#DIV/0!</v>
      </c>
      <c r="H213" s="109" t="e">
        <f t="shared" si="38"/>
        <v>#DIV/0!</v>
      </c>
      <c r="I213" s="119"/>
    </row>
    <row r="214" spans="1:9" ht="20.25" customHeight="1" x14ac:dyDescent="0.25">
      <c r="A214" s="87" t="s">
        <v>154</v>
      </c>
      <c r="B214" s="87" t="s">
        <v>155</v>
      </c>
      <c r="C214" s="118">
        <v>0</v>
      </c>
      <c r="D214" s="88">
        <v>6800</v>
      </c>
      <c r="E214" s="88">
        <v>6800</v>
      </c>
      <c r="F214" s="89">
        <v>1181.67</v>
      </c>
      <c r="G214" s="109" t="e">
        <f t="shared" si="37"/>
        <v>#DIV/0!</v>
      </c>
      <c r="H214" s="109">
        <f t="shared" si="38"/>
        <v>0.17377500000000001</v>
      </c>
      <c r="I214" s="119"/>
    </row>
    <row r="215" spans="1:9" ht="20.25" customHeight="1" x14ac:dyDescent="0.25">
      <c r="A215" s="87" t="s">
        <v>158</v>
      </c>
      <c r="B215" s="87" t="s">
        <v>159</v>
      </c>
      <c r="C215" s="118">
        <v>0</v>
      </c>
      <c r="D215" s="88">
        <v>3000</v>
      </c>
      <c r="E215" s="88">
        <v>3000</v>
      </c>
      <c r="F215" s="89">
        <v>0</v>
      </c>
      <c r="G215" s="109" t="e">
        <f t="shared" si="37"/>
        <v>#DIV/0!</v>
      </c>
      <c r="H215" s="109">
        <f t="shared" si="38"/>
        <v>0</v>
      </c>
      <c r="I215" s="119"/>
    </row>
    <row r="216" spans="1:9" ht="20.25" hidden="1" customHeight="1" x14ac:dyDescent="0.25">
      <c r="A216" s="87" t="s">
        <v>160</v>
      </c>
      <c r="B216" s="87" t="s">
        <v>161</v>
      </c>
      <c r="C216" s="118">
        <v>0</v>
      </c>
      <c r="D216" s="88">
        <v>0</v>
      </c>
      <c r="E216" s="88">
        <v>0</v>
      </c>
      <c r="F216" s="89">
        <v>0</v>
      </c>
      <c r="G216" s="109" t="e">
        <f t="shared" si="37"/>
        <v>#DIV/0!</v>
      </c>
      <c r="H216" s="109" t="e">
        <f t="shared" si="38"/>
        <v>#DIV/0!</v>
      </c>
      <c r="I216" s="119"/>
    </row>
    <row r="217" spans="1:9" ht="20.25" customHeight="1" x14ac:dyDescent="0.25">
      <c r="A217" s="87" t="s">
        <v>162</v>
      </c>
      <c r="B217" s="87" t="s">
        <v>163</v>
      </c>
      <c r="C217" s="118">
        <v>8279.1299999999992</v>
      </c>
      <c r="D217" s="88">
        <v>55000</v>
      </c>
      <c r="E217" s="88">
        <v>55000</v>
      </c>
      <c r="F217" s="89">
        <v>16520.330000000002</v>
      </c>
      <c r="G217" s="109">
        <f t="shared" si="37"/>
        <v>1.9954186007466972</v>
      </c>
      <c r="H217" s="109">
        <f t="shared" si="38"/>
        <v>0.30036963636363639</v>
      </c>
      <c r="I217" s="119"/>
    </row>
    <row r="218" spans="1:9" ht="20.25" customHeight="1" x14ac:dyDescent="0.25">
      <c r="A218" s="87" t="s">
        <v>164</v>
      </c>
      <c r="B218" s="87" t="s">
        <v>165</v>
      </c>
      <c r="C218" s="118">
        <v>0</v>
      </c>
      <c r="D218" s="88">
        <v>1300</v>
      </c>
      <c r="E218" s="88">
        <v>1300</v>
      </c>
      <c r="F218" s="89">
        <v>0</v>
      </c>
      <c r="G218" s="109" t="e">
        <f t="shared" si="37"/>
        <v>#DIV/0!</v>
      </c>
      <c r="H218" s="109">
        <f t="shared" si="38"/>
        <v>0</v>
      </c>
      <c r="I218" s="119"/>
    </row>
    <row r="219" spans="1:9" ht="20.25" customHeight="1" x14ac:dyDescent="0.25">
      <c r="A219" s="87" t="s">
        <v>166</v>
      </c>
      <c r="B219" s="87" t="s">
        <v>167</v>
      </c>
      <c r="C219" s="118">
        <v>3767.55</v>
      </c>
      <c r="D219" s="88">
        <v>75000</v>
      </c>
      <c r="E219" s="88">
        <v>75000</v>
      </c>
      <c r="F219" s="89">
        <v>9931.8799999999992</v>
      </c>
      <c r="G219" s="109">
        <f t="shared" si="37"/>
        <v>2.6361640854135975</v>
      </c>
      <c r="H219" s="109">
        <f t="shared" si="38"/>
        <v>0.13242506666666665</v>
      </c>
      <c r="I219" s="119"/>
    </row>
    <row r="220" spans="1:9" ht="20.25" customHeight="1" x14ac:dyDescent="0.25">
      <c r="A220" s="87" t="s">
        <v>170</v>
      </c>
      <c r="B220" s="87" t="s">
        <v>169</v>
      </c>
      <c r="C220" s="118">
        <v>2184</v>
      </c>
      <c r="D220" s="88">
        <v>15000</v>
      </c>
      <c r="E220" s="88">
        <v>15000</v>
      </c>
      <c r="F220" s="89">
        <v>2389.85</v>
      </c>
      <c r="G220" s="109">
        <f t="shared" si="37"/>
        <v>1.094253663003663</v>
      </c>
      <c r="H220" s="109">
        <f t="shared" si="38"/>
        <v>0.15932333333333332</v>
      </c>
      <c r="I220" s="119"/>
    </row>
    <row r="221" spans="1:9" ht="20.25" customHeight="1" x14ac:dyDescent="0.25">
      <c r="A221" s="87" t="s">
        <v>175</v>
      </c>
      <c r="B221" s="87" t="s">
        <v>176</v>
      </c>
      <c r="C221" s="118">
        <v>70</v>
      </c>
      <c r="D221" s="88">
        <v>0</v>
      </c>
      <c r="E221" s="88">
        <v>0</v>
      </c>
      <c r="F221" s="89">
        <v>0</v>
      </c>
      <c r="G221" s="109">
        <f t="shared" si="37"/>
        <v>0</v>
      </c>
      <c r="H221" s="109" t="e">
        <f t="shared" si="38"/>
        <v>#DIV/0!</v>
      </c>
      <c r="I221" s="119"/>
    </row>
    <row r="222" spans="1:9" ht="20.25" hidden="1" customHeight="1" x14ac:dyDescent="0.25">
      <c r="A222" s="87" t="s">
        <v>181</v>
      </c>
      <c r="B222" s="87" t="s">
        <v>182</v>
      </c>
      <c r="C222" s="118">
        <v>0</v>
      </c>
      <c r="D222" s="88">
        <v>0</v>
      </c>
      <c r="E222" s="88">
        <v>0</v>
      </c>
      <c r="F222" s="89">
        <v>0</v>
      </c>
      <c r="G222" s="109" t="e">
        <f t="shared" si="37"/>
        <v>#DIV/0!</v>
      </c>
      <c r="H222" s="109" t="e">
        <f t="shared" si="38"/>
        <v>#DIV/0!</v>
      </c>
      <c r="I222" s="119"/>
    </row>
    <row r="223" spans="1:9" ht="20.25" customHeight="1" x14ac:dyDescent="0.25">
      <c r="A223" s="87" t="s">
        <v>185</v>
      </c>
      <c r="B223" s="87" t="s">
        <v>172</v>
      </c>
      <c r="C223" s="118">
        <v>0</v>
      </c>
      <c r="D223" s="88">
        <v>4500</v>
      </c>
      <c r="E223" s="88">
        <v>4500</v>
      </c>
      <c r="F223" s="89">
        <v>0</v>
      </c>
      <c r="G223" s="109" t="e">
        <f t="shared" si="37"/>
        <v>#DIV/0!</v>
      </c>
      <c r="H223" s="109">
        <f t="shared" si="38"/>
        <v>0</v>
      </c>
      <c r="I223" s="119"/>
    </row>
    <row r="224" spans="1:9" s="102" customFormat="1" ht="20.25" hidden="1" customHeight="1" x14ac:dyDescent="0.25">
      <c r="A224" s="91" t="s">
        <v>186</v>
      </c>
      <c r="B224" s="91" t="s">
        <v>35</v>
      </c>
      <c r="C224" s="117">
        <f>SUM(C225:C226)</f>
        <v>0</v>
      </c>
      <c r="D224" s="92">
        <v>0</v>
      </c>
      <c r="E224" s="92">
        <v>0</v>
      </c>
      <c r="F224" s="93">
        <v>0</v>
      </c>
      <c r="G224" s="108" t="e">
        <f t="shared" si="37"/>
        <v>#DIV/0!</v>
      </c>
      <c r="H224" s="108" t="e">
        <f t="shared" si="38"/>
        <v>#DIV/0!</v>
      </c>
      <c r="I224" s="119"/>
    </row>
    <row r="225" spans="1:9" ht="20.25" hidden="1" customHeight="1" x14ac:dyDescent="0.25">
      <c r="A225" s="87" t="s">
        <v>191</v>
      </c>
      <c r="B225" s="87" t="s">
        <v>192</v>
      </c>
      <c r="C225" s="118"/>
      <c r="D225" s="88">
        <v>0</v>
      </c>
      <c r="E225" s="88">
        <v>0</v>
      </c>
      <c r="F225" s="89">
        <v>0</v>
      </c>
      <c r="G225" s="109" t="e">
        <f t="shared" si="37"/>
        <v>#DIV/0!</v>
      </c>
      <c r="H225" s="109" t="e">
        <f t="shared" si="38"/>
        <v>#DIV/0!</v>
      </c>
      <c r="I225" s="119"/>
    </row>
    <row r="226" spans="1:9" ht="20.25" hidden="1" customHeight="1" x14ac:dyDescent="0.25">
      <c r="A226" s="87" t="s">
        <v>193</v>
      </c>
      <c r="B226" s="87" t="s">
        <v>194</v>
      </c>
      <c r="C226" s="118"/>
      <c r="D226" s="88">
        <v>0</v>
      </c>
      <c r="E226" s="88">
        <v>0</v>
      </c>
      <c r="F226" s="89">
        <v>0</v>
      </c>
      <c r="G226" s="109" t="e">
        <f t="shared" si="37"/>
        <v>#DIV/0!</v>
      </c>
      <c r="H226" s="109" t="e">
        <f t="shared" si="38"/>
        <v>#DIV/0!</v>
      </c>
      <c r="I226" s="119"/>
    </row>
    <row r="227" spans="1:9" ht="20.25" customHeight="1" x14ac:dyDescent="0.25">
      <c r="A227" s="99" t="s">
        <v>284</v>
      </c>
      <c r="B227" s="99" t="s">
        <v>283</v>
      </c>
      <c r="C227" s="116">
        <f>C228+C235</f>
        <v>4003.51</v>
      </c>
      <c r="D227" s="116">
        <f t="shared" ref="D227:F227" si="42">D228+D235</f>
        <v>14200</v>
      </c>
      <c r="E227" s="116">
        <f t="shared" si="42"/>
        <v>14200</v>
      </c>
      <c r="F227" s="116">
        <f t="shared" si="42"/>
        <v>0</v>
      </c>
      <c r="G227" s="107">
        <f t="shared" si="37"/>
        <v>0</v>
      </c>
      <c r="H227" s="107">
        <f t="shared" si="38"/>
        <v>0</v>
      </c>
      <c r="I227" s="119"/>
    </row>
    <row r="228" spans="1:9" s="102" customFormat="1" ht="20.25" customHeight="1" x14ac:dyDescent="0.25">
      <c r="A228" s="91" t="s">
        <v>121</v>
      </c>
      <c r="B228" s="91" t="s">
        <v>9</v>
      </c>
      <c r="C228" s="117">
        <f>SUM(C229:C234)</f>
        <v>4003.51</v>
      </c>
      <c r="D228" s="117">
        <f t="shared" ref="D228:F228" si="43">SUM(D229:D234)</f>
        <v>14200</v>
      </c>
      <c r="E228" s="117">
        <f t="shared" si="43"/>
        <v>14200</v>
      </c>
      <c r="F228" s="117">
        <f t="shared" si="43"/>
        <v>0</v>
      </c>
      <c r="G228" s="108">
        <f t="shared" si="37"/>
        <v>0</v>
      </c>
      <c r="H228" s="108">
        <f t="shared" si="38"/>
        <v>0</v>
      </c>
      <c r="I228" s="119"/>
    </row>
    <row r="229" spans="1:9" ht="20.25" customHeight="1" x14ac:dyDescent="0.25">
      <c r="A229" s="87" t="s">
        <v>136</v>
      </c>
      <c r="B229" s="87" t="s">
        <v>137</v>
      </c>
      <c r="C229" s="118">
        <v>0</v>
      </c>
      <c r="D229" s="88">
        <v>3000</v>
      </c>
      <c r="E229" s="88">
        <v>3000</v>
      </c>
      <c r="F229" s="89">
        <v>0</v>
      </c>
      <c r="G229" s="109" t="e">
        <f t="shared" si="37"/>
        <v>#DIV/0!</v>
      </c>
      <c r="H229" s="109">
        <f t="shared" si="38"/>
        <v>0</v>
      </c>
      <c r="I229" s="119"/>
    </row>
    <row r="230" spans="1:9" ht="20.25" customHeight="1" x14ac:dyDescent="0.25">
      <c r="A230" s="87" t="s">
        <v>150</v>
      </c>
      <c r="B230" s="87" t="s">
        <v>151</v>
      </c>
      <c r="C230" s="118">
        <v>0</v>
      </c>
      <c r="D230" s="88">
        <v>200</v>
      </c>
      <c r="E230" s="88">
        <v>200</v>
      </c>
      <c r="F230" s="89">
        <v>0</v>
      </c>
      <c r="G230" s="109" t="e">
        <f t="shared" si="37"/>
        <v>#DIV/0!</v>
      </c>
      <c r="H230" s="109">
        <f t="shared" si="38"/>
        <v>0</v>
      </c>
      <c r="I230" s="119"/>
    </row>
    <row r="231" spans="1:9" ht="20.25" customHeight="1" x14ac:dyDescent="0.25">
      <c r="A231" s="87" t="s">
        <v>154</v>
      </c>
      <c r="B231" s="87" t="s">
        <v>155</v>
      </c>
      <c r="C231" s="118">
        <v>0</v>
      </c>
      <c r="D231" s="88">
        <v>300</v>
      </c>
      <c r="E231" s="88">
        <v>300</v>
      </c>
      <c r="F231" s="89">
        <v>0</v>
      </c>
      <c r="G231" s="109" t="e">
        <f t="shared" si="37"/>
        <v>#DIV/0!</v>
      </c>
      <c r="H231" s="109">
        <f t="shared" si="38"/>
        <v>0</v>
      </c>
      <c r="I231" s="119"/>
    </row>
    <row r="232" spans="1:9" ht="20.25" customHeight="1" x14ac:dyDescent="0.25">
      <c r="A232" s="87" t="s">
        <v>162</v>
      </c>
      <c r="B232" s="87" t="s">
        <v>163</v>
      </c>
      <c r="C232" s="118">
        <v>4003.51</v>
      </c>
      <c r="D232" s="88">
        <v>5000</v>
      </c>
      <c r="E232" s="88">
        <v>5000</v>
      </c>
      <c r="F232" s="89">
        <v>0</v>
      </c>
      <c r="G232" s="109">
        <f t="shared" si="37"/>
        <v>0</v>
      </c>
      <c r="H232" s="109">
        <f t="shared" si="38"/>
        <v>0</v>
      </c>
      <c r="I232" s="119"/>
    </row>
    <row r="233" spans="1:9" ht="20.25" customHeight="1" x14ac:dyDescent="0.25">
      <c r="A233" s="87" t="s">
        <v>166</v>
      </c>
      <c r="B233" s="87" t="s">
        <v>167</v>
      </c>
      <c r="C233" s="118">
        <v>0</v>
      </c>
      <c r="D233" s="88">
        <v>5500</v>
      </c>
      <c r="E233" s="88">
        <v>5500</v>
      </c>
      <c r="F233" s="89">
        <v>0</v>
      </c>
      <c r="G233" s="109" t="e">
        <f t="shared" si="37"/>
        <v>#DIV/0!</v>
      </c>
      <c r="H233" s="109">
        <f t="shared" si="38"/>
        <v>0</v>
      </c>
      <c r="I233" s="119"/>
    </row>
    <row r="234" spans="1:9" ht="20.25" customHeight="1" x14ac:dyDescent="0.25">
      <c r="A234" s="87" t="s">
        <v>170</v>
      </c>
      <c r="B234" s="87" t="s">
        <v>169</v>
      </c>
      <c r="C234" s="118">
        <v>0</v>
      </c>
      <c r="D234" s="88">
        <v>200</v>
      </c>
      <c r="E234" s="88">
        <v>200</v>
      </c>
      <c r="F234" s="89">
        <v>0</v>
      </c>
      <c r="G234" s="109" t="e">
        <f t="shared" si="37"/>
        <v>#DIV/0!</v>
      </c>
      <c r="H234" s="109">
        <f t="shared" si="38"/>
        <v>0</v>
      </c>
      <c r="I234" s="119"/>
    </row>
    <row r="235" spans="1:9" s="102" customFormat="1" ht="20.25" hidden="1" customHeight="1" x14ac:dyDescent="0.25">
      <c r="A235" s="91" t="s">
        <v>186</v>
      </c>
      <c r="B235" s="91" t="s">
        <v>35</v>
      </c>
      <c r="C235" s="117">
        <f>C236</f>
        <v>0</v>
      </c>
      <c r="D235" s="92">
        <v>0</v>
      </c>
      <c r="E235" s="92">
        <v>0</v>
      </c>
      <c r="F235" s="93">
        <v>0</v>
      </c>
      <c r="G235" s="108" t="e">
        <f t="shared" si="37"/>
        <v>#DIV/0!</v>
      </c>
      <c r="H235" s="108" t="e">
        <f t="shared" si="38"/>
        <v>#DIV/0!</v>
      </c>
      <c r="I235" s="119"/>
    </row>
    <row r="236" spans="1:9" ht="20.25" hidden="1" customHeight="1" x14ac:dyDescent="0.25">
      <c r="A236" s="87" t="s">
        <v>189</v>
      </c>
      <c r="B236" s="87" t="s">
        <v>190</v>
      </c>
      <c r="C236" s="118"/>
      <c r="D236" s="88">
        <v>0</v>
      </c>
      <c r="E236" s="88">
        <v>0</v>
      </c>
      <c r="F236" s="89">
        <v>0</v>
      </c>
      <c r="G236" s="109" t="e">
        <f t="shared" si="37"/>
        <v>#DIV/0!</v>
      </c>
      <c r="H236" s="109" t="e">
        <f t="shared" si="38"/>
        <v>#DIV/0!</v>
      </c>
      <c r="I236" s="119"/>
    </row>
    <row r="237" spans="1:9" ht="20.25" customHeight="1" x14ac:dyDescent="0.25">
      <c r="A237" s="99" t="s">
        <v>282</v>
      </c>
      <c r="B237" s="99" t="s">
        <v>281</v>
      </c>
      <c r="C237" s="116">
        <f>C238</f>
        <v>0</v>
      </c>
      <c r="D237" s="116">
        <f t="shared" ref="D237:F237" si="44">D238</f>
        <v>10500</v>
      </c>
      <c r="E237" s="116">
        <f t="shared" si="44"/>
        <v>10500</v>
      </c>
      <c r="F237" s="116">
        <f t="shared" si="44"/>
        <v>0</v>
      </c>
      <c r="G237" s="107" t="e">
        <f t="shared" si="37"/>
        <v>#DIV/0!</v>
      </c>
      <c r="H237" s="107">
        <f t="shared" si="38"/>
        <v>0</v>
      </c>
      <c r="I237" s="119"/>
    </row>
    <row r="238" spans="1:9" s="102" customFormat="1" ht="20.25" customHeight="1" x14ac:dyDescent="0.25">
      <c r="A238" s="91" t="s">
        <v>121</v>
      </c>
      <c r="B238" s="91" t="s">
        <v>9</v>
      </c>
      <c r="C238" s="117">
        <f>SUM(C239:C244)</f>
        <v>0</v>
      </c>
      <c r="D238" s="117">
        <f t="shared" ref="D238:F238" si="45">SUM(D239:D244)</f>
        <v>10500</v>
      </c>
      <c r="E238" s="117">
        <f t="shared" si="45"/>
        <v>10500</v>
      </c>
      <c r="F238" s="117">
        <f t="shared" si="45"/>
        <v>0</v>
      </c>
      <c r="G238" s="108" t="e">
        <f t="shared" si="37"/>
        <v>#DIV/0!</v>
      </c>
      <c r="H238" s="108">
        <f t="shared" si="38"/>
        <v>0</v>
      </c>
      <c r="I238" s="119"/>
    </row>
    <row r="239" spans="1:9" ht="20.25" customHeight="1" x14ac:dyDescent="0.25">
      <c r="A239" s="87" t="s">
        <v>124</v>
      </c>
      <c r="B239" s="87" t="s">
        <v>125</v>
      </c>
      <c r="C239" s="118">
        <v>0</v>
      </c>
      <c r="D239" s="88">
        <v>2000</v>
      </c>
      <c r="E239" s="88">
        <v>2000</v>
      </c>
      <c r="F239" s="89">
        <v>0</v>
      </c>
      <c r="G239" s="109" t="e">
        <f t="shared" si="37"/>
        <v>#DIV/0!</v>
      </c>
      <c r="H239" s="109">
        <f t="shared" si="38"/>
        <v>0</v>
      </c>
      <c r="I239" s="119"/>
    </row>
    <row r="240" spans="1:9" ht="20.25" customHeight="1" x14ac:dyDescent="0.25">
      <c r="A240" s="87" t="s">
        <v>130</v>
      </c>
      <c r="B240" s="87" t="s">
        <v>131</v>
      </c>
      <c r="C240" s="118">
        <v>0</v>
      </c>
      <c r="D240" s="88">
        <v>2000</v>
      </c>
      <c r="E240" s="88">
        <v>2000</v>
      </c>
      <c r="F240" s="89">
        <v>0</v>
      </c>
      <c r="G240" s="109" t="e">
        <f t="shared" si="37"/>
        <v>#DIV/0!</v>
      </c>
      <c r="H240" s="109">
        <f t="shared" si="38"/>
        <v>0</v>
      </c>
      <c r="I240" s="119"/>
    </row>
    <row r="241" spans="1:9" ht="20.25" customHeight="1" x14ac:dyDescent="0.25">
      <c r="A241" s="87" t="s">
        <v>136</v>
      </c>
      <c r="B241" s="87" t="s">
        <v>137</v>
      </c>
      <c r="C241" s="118">
        <v>0</v>
      </c>
      <c r="D241" s="88">
        <v>2000</v>
      </c>
      <c r="E241" s="88">
        <v>2000</v>
      </c>
      <c r="F241" s="89">
        <v>0</v>
      </c>
      <c r="G241" s="109" t="e">
        <f t="shared" si="37"/>
        <v>#DIV/0!</v>
      </c>
      <c r="H241" s="109">
        <f t="shared" si="38"/>
        <v>0</v>
      </c>
      <c r="I241" s="119"/>
    </row>
    <row r="242" spans="1:9" ht="20.25" customHeight="1" x14ac:dyDescent="0.25">
      <c r="A242" s="87" t="s">
        <v>150</v>
      </c>
      <c r="B242" s="87" t="s">
        <v>151</v>
      </c>
      <c r="C242" s="118">
        <v>0</v>
      </c>
      <c r="D242" s="88">
        <v>500</v>
      </c>
      <c r="E242" s="88">
        <v>500</v>
      </c>
      <c r="F242" s="89">
        <v>0</v>
      </c>
      <c r="G242" s="109" t="e">
        <f t="shared" si="37"/>
        <v>#DIV/0!</v>
      </c>
      <c r="H242" s="109">
        <f t="shared" si="38"/>
        <v>0</v>
      </c>
      <c r="I242" s="119"/>
    </row>
    <row r="243" spans="1:9" ht="20.25" customHeight="1" x14ac:dyDescent="0.25">
      <c r="A243" s="87" t="s">
        <v>162</v>
      </c>
      <c r="B243" s="87" t="s">
        <v>163</v>
      </c>
      <c r="C243" s="118">
        <v>0</v>
      </c>
      <c r="D243" s="88">
        <v>2000</v>
      </c>
      <c r="E243" s="88">
        <v>2000</v>
      </c>
      <c r="F243" s="89">
        <v>0</v>
      </c>
      <c r="G243" s="109" t="e">
        <f t="shared" si="37"/>
        <v>#DIV/0!</v>
      </c>
      <c r="H243" s="109">
        <f t="shared" si="38"/>
        <v>0</v>
      </c>
      <c r="I243" s="119"/>
    </row>
    <row r="244" spans="1:9" ht="20.25" customHeight="1" x14ac:dyDescent="0.25">
      <c r="A244" s="87" t="s">
        <v>166</v>
      </c>
      <c r="B244" s="87" t="s">
        <v>167</v>
      </c>
      <c r="C244" s="118">
        <v>0</v>
      </c>
      <c r="D244" s="88">
        <v>2000</v>
      </c>
      <c r="E244" s="88">
        <v>2000</v>
      </c>
      <c r="F244" s="89">
        <v>0</v>
      </c>
      <c r="G244" s="109" t="e">
        <f t="shared" si="37"/>
        <v>#DIV/0!</v>
      </c>
      <c r="H244" s="109">
        <f t="shared" si="38"/>
        <v>0</v>
      </c>
      <c r="I244" s="119"/>
    </row>
    <row r="245" spans="1:9" ht="20.25" customHeight="1" x14ac:dyDescent="0.25">
      <c r="A245" s="99" t="s">
        <v>262</v>
      </c>
      <c r="B245" s="99" t="s">
        <v>260</v>
      </c>
      <c r="C245" s="116">
        <f>C246</f>
        <v>2906.23</v>
      </c>
      <c r="D245" s="116">
        <f t="shared" ref="D245:F245" si="46">D246</f>
        <v>33000</v>
      </c>
      <c r="E245" s="116">
        <f t="shared" si="46"/>
        <v>33000</v>
      </c>
      <c r="F245" s="116">
        <f t="shared" si="46"/>
        <v>10232.200000000001</v>
      </c>
      <c r="G245" s="107">
        <f t="shared" si="37"/>
        <v>3.5207812182793519</v>
      </c>
      <c r="H245" s="107">
        <f t="shared" si="38"/>
        <v>0.31006666666666671</v>
      </c>
      <c r="I245" s="119"/>
    </row>
    <row r="246" spans="1:9" ht="20.25" customHeight="1" x14ac:dyDescent="0.25">
      <c r="A246" s="99" t="s">
        <v>261</v>
      </c>
      <c r="B246" s="99" t="s">
        <v>260</v>
      </c>
      <c r="C246" s="116">
        <f>C247+C262</f>
        <v>2906.23</v>
      </c>
      <c r="D246" s="116">
        <f t="shared" ref="D246:F246" si="47">D247+D262</f>
        <v>33000</v>
      </c>
      <c r="E246" s="116">
        <f t="shared" si="47"/>
        <v>33000</v>
      </c>
      <c r="F246" s="116">
        <f t="shared" si="47"/>
        <v>10232.200000000001</v>
      </c>
      <c r="G246" s="107">
        <f t="shared" si="37"/>
        <v>3.5207812182793519</v>
      </c>
      <c r="H246" s="107">
        <f t="shared" si="38"/>
        <v>0.31006666666666671</v>
      </c>
      <c r="I246" s="119"/>
    </row>
    <row r="247" spans="1:9" s="102" customFormat="1" ht="20.25" customHeight="1" x14ac:dyDescent="0.25">
      <c r="A247" s="91" t="s">
        <v>121</v>
      </c>
      <c r="B247" s="91" t="s">
        <v>9</v>
      </c>
      <c r="C247" s="117">
        <f>SUM(C248:C261)</f>
        <v>2906.23</v>
      </c>
      <c r="D247" s="117">
        <f t="shared" ref="D247:F247" si="48">SUM(D248:D261)</f>
        <v>33000</v>
      </c>
      <c r="E247" s="117">
        <f t="shared" si="48"/>
        <v>33000</v>
      </c>
      <c r="F247" s="117">
        <f t="shared" si="48"/>
        <v>10232.200000000001</v>
      </c>
      <c r="G247" s="108">
        <f t="shared" si="37"/>
        <v>3.5207812182793519</v>
      </c>
      <c r="H247" s="108">
        <f t="shared" si="38"/>
        <v>0.31006666666666671</v>
      </c>
      <c r="I247" s="119"/>
    </row>
    <row r="248" spans="1:9" ht="20.25" customHeight="1" x14ac:dyDescent="0.25">
      <c r="A248" s="87" t="s">
        <v>124</v>
      </c>
      <c r="B248" s="87" t="s">
        <v>125</v>
      </c>
      <c r="C248" s="118">
        <v>0</v>
      </c>
      <c r="D248" s="88">
        <v>1500</v>
      </c>
      <c r="E248" s="88">
        <v>1500</v>
      </c>
      <c r="F248" s="89">
        <v>0</v>
      </c>
      <c r="G248" s="109" t="e">
        <f t="shared" si="37"/>
        <v>#DIV/0!</v>
      </c>
      <c r="H248" s="109">
        <f t="shared" si="38"/>
        <v>0</v>
      </c>
      <c r="I248" s="119"/>
    </row>
    <row r="249" spans="1:9" ht="20.25" hidden="1" customHeight="1" x14ac:dyDescent="0.25">
      <c r="A249" s="87" t="s">
        <v>134</v>
      </c>
      <c r="B249" s="87" t="s">
        <v>135</v>
      </c>
      <c r="C249" s="118"/>
      <c r="D249" s="88">
        <v>0</v>
      </c>
      <c r="E249" s="88">
        <v>0</v>
      </c>
      <c r="F249" s="89">
        <v>0</v>
      </c>
      <c r="G249" s="109" t="e">
        <f t="shared" si="37"/>
        <v>#DIV/0!</v>
      </c>
      <c r="H249" s="109" t="e">
        <f t="shared" si="38"/>
        <v>#DIV/0!</v>
      </c>
      <c r="I249" s="119"/>
    </row>
    <row r="250" spans="1:9" ht="20.25" customHeight="1" x14ac:dyDescent="0.25">
      <c r="A250" s="87" t="s">
        <v>136</v>
      </c>
      <c r="B250" s="87" t="s">
        <v>137</v>
      </c>
      <c r="C250" s="118">
        <v>0</v>
      </c>
      <c r="D250" s="88">
        <v>3800</v>
      </c>
      <c r="E250" s="88">
        <v>3800</v>
      </c>
      <c r="F250" s="89">
        <v>0</v>
      </c>
      <c r="G250" s="109" t="e">
        <f t="shared" si="37"/>
        <v>#DIV/0!</v>
      </c>
      <c r="H250" s="109">
        <f t="shared" si="38"/>
        <v>0</v>
      </c>
      <c r="I250" s="119"/>
    </row>
    <row r="251" spans="1:9" ht="23.25" hidden="1" customHeight="1" x14ac:dyDescent="0.25">
      <c r="A251" s="87" t="s">
        <v>142</v>
      </c>
      <c r="B251" s="87" t="s">
        <v>143</v>
      </c>
      <c r="C251" s="118"/>
      <c r="D251" s="88">
        <v>0</v>
      </c>
      <c r="E251" s="88">
        <v>0</v>
      </c>
      <c r="F251" s="89">
        <v>0</v>
      </c>
      <c r="G251" s="109" t="e">
        <f t="shared" si="37"/>
        <v>#DIV/0!</v>
      </c>
      <c r="H251" s="109" t="e">
        <f t="shared" si="38"/>
        <v>#DIV/0!</v>
      </c>
      <c r="I251" s="119"/>
    </row>
    <row r="252" spans="1:9" ht="20.25" customHeight="1" x14ac:dyDescent="0.25">
      <c r="A252" s="87" t="s">
        <v>150</v>
      </c>
      <c r="B252" s="87" t="s">
        <v>151</v>
      </c>
      <c r="C252" s="118">
        <v>0</v>
      </c>
      <c r="D252" s="88">
        <v>1500</v>
      </c>
      <c r="E252" s="88">
        <v>1500</v>
      </c>
      <c r="F252" s="89">
        <v>0</v>
      </c>
      <c r="G252" s="109" t="e">
        <f t="shared" si="37"/>
        <v>#DIV/0!</v>
      </c>
      <c r="H252" s="109">
        <f t="shared" si="38"/>
        <v>0</v>
      </c>
      <c r="I252" s="119"/>
    </row>
    <row r="253" spans="1:9" ht="20.25" customHeight="1" x14ac:dyDescent="0.25">
      <c r="A253" s="87" t="s">
        <v>152</v>
      </c>
      <c r="B253" s="87" t="s">
        <v>153</v>
      </c>
      <c r="C253" s="118">
        <v>0</v>
      </c>
      <c r="D253" s="88">
        <v>1500</v>
      </c>
      <c r="E253" s="88">
        <v>1500</v>
      </c>
      <c r="F253" s="89">
        <v>0</v>
      </c>
      <c r="G253" s="109" t="e">
        <f t="shared" si="37"/>
        <v>#DIV/0!</v>
      </c>
      <c r="H253" s="109">
        <f t="shared" si="38"/>
        <v>0</v>
      </c>
      <c r="I253" s="119"/>
    </row>
    <row r="254" spans="1:9" ht="20.25" customHeight="1" x14ac:dyDescent="0.25">
      <c r="A254" s="87" t="s">
        <v>154</v>
      </c>
      <c r="B254" s="87" t="s">
        <v>155</v>
      </c>
      <c r="C254" s="118">
        <v>0</v>
      </c>
      <c r="D254" s="88">
        <v>4000</v>
      </c>
      <c r="E254" s="88">
        <v>4000</v>
      </c>
      <c r="F254" s="89">
        <v>1388.71</v>
      </c>
      <c r="G254" s="109" t="e">
        <f t="shared" si="37"/>
        <v>#DIV/0!</v>
      </c>
      <c r="H254" s="109">
        <f t="shared" si="38"/>
        <v>0.34717750000000003</v>
      </c>
      <c r="I254" s="119"/>
    </row>
    <row r="255" spans="1:9" ht="20.25" customHeight="1" x14ac:dyDescent="0.25">
      <c r="A255" s="87" t="s">
        <v>158</v>
      </c>
      <c r="B255" s="87" t="s">
        <v>159</v>
      </c>
      <c r="C255" s="118">
        <v>0</v>
      </c>
      <c r="D255" s="88">
        <v>3000</v>
      </c>
      <c r="E255" s="88">
        <v>3000</v>
      </c>
      <c r="F255" s="89">
        <v>175</v>
      </c>
      <c r="G255" s="109" t="e">
        <f t="shared" si="37"/>
        <v>#DIV/0!</v>
      </c>
      <c r="H255" s="109">
        <f t="shared" si="38"/>
        <v>5.8333333333333334E-2</v>
      </c>
      <c r="I255" s="119"/>
    </row>
    <row r="256" spans="1:9" ht="20.25" customHeight="1" x14ac:dyDescent="0.25">
      <c r="A256" s="87" t="s">
        <v>162</v>
      </c>
      <c r="B256" s="87" t="s">
        <v>163</v>
      </c>
      <c r="C256" s="118">
        <v>2906.23</v>
      </c>
      <c r="D256" s="88">
        <v>4000</v>
      </c>
      <c r="E256" s="88">
        <v>4000</v>
      </c>
      <c r="F256" s="89">
        <v>120.29</v>
      </c>
      <c r="G256" s="109">
        <f t="shared" si="37"/>
        <v>4.1390392363990461E-2</v>
      </c>
      <c r="H256" s="109">
        <f t="shared" si="38"/>
        <v>3.0072500000000002E-2</v>
      </c>
      <c r="I256" s="119"/>
    </row>
    <row r="257" spans="1:9" ht="20.25" customHeight="1" x14ac:dyDescent="0.25">
      <c r="A257" s="87" t="s">
        <v>164</v>
      </c>
      <c r="B257" s="87" t="s">
        <v>165</v>
      </c>
      <c r="C257" s="118">
        <v>0</v>
      </c>
      <c r="D257" s="88">
        <v>1000</v>
      </c>
      <c r="E257" s="88">
        <v>1000</v>
      </c>
      <c r="F257" s="89">
        <v>0</v>
      </c>
      <c r="G257" s="109" t="e">
        <f t="shared" si="37"/>
        <v>#DIV/0!</v>
      </c>
      <c r="H257" s="109">
        <f t="shared" ref="H257:H314" si="49">F257/D257</f>
        <v>0</v>
      </c>
      <c r="I257" s="119"/>
    </row>
    <row r="258" spans="1:9" ht="20.25" customHeight="1" x14ac:dyDescent="0.25">
      <c r="A258" s="87" t="s">
        <v>166</v>
      </c>
      <c r="B258" s="87" t="s">
        <v>167</v>
      </c>
      <c r="C258" s="118">
        <v>0</v>
      </c>
      <c r="D258" s="88">
        <v>3000</v>
      </c>
      <c r="E258" s="88">
        <v>3000</v>
      </c>
      <c r="F258" s="89">
        <v>8548.2000000000007</v>
      </c>
      <c r="G258" s="109" t="e">
        <f t="shared" si="37"/>
        <v>#DIV/0!</v>
      </c>
      <c r="H258" s="109">
        <f t="shared" si="49"/>
        <v>2.8494000000000002</v>
      </c>
      <c r="I258" s="119"/>
    </row>
    <row r="259" spans="1:9" ht="20.25" customHeight="1" x14ac:dyDescent="0.25">
      <c r="A259" s="87" t="s">
        <v>170</v>
      </c>
      <c r="B259" s="87" t="s">
        <v>169</v>
      </c>
      <c r="C259" s="118">
        <v>0</v>
      </c>
      <c r="D259" s="88">
        <v>4700</v>
      </c>
      <c r="E259" s="88">
        <v>4700</v>
      </c>
      <c r="F259" s="89">
        <v>0</v>
      </c>
      <c r="G259" s="109" t="e">
        <f t="shared" si="37"/>
        <v>#DIV/0!</v>
      </c>
      <c r="H259" s="109">
        <f t="shared" si="49"/>
        <v>0</v>
      </c>
      <c r="I259" s="119"/>
    </row>
    <row r="260" spans="1:9" ht="20.25" hidden="1" customHeight="1" x14ac:dyDescent="0.25">
      <c r="A260" s="87" t="s">
        <v>175</v>
      </c>
      <c r="B260" s="87" t="s">
        <v>176</v>
      </c>
      <c r="C260" s="118"/>
      <c r="D260" s="88">
        <v>0</v>
      </c>
      <c r="E260" s="88">
        <v>0</v>
      </c>
      <c r="F260" s="89">
        <v>0</v>
      </c>
      <c r="G260" s="109" t="e">
        <f t="shared" si="37"/>
        <v>#DIV/0!</v>
      </c>
      <c r="H260" s="109" t="e">
        <f t="shared" si="49"/>
        <v>#DIV/0!</v>
      </c>
      <c r="I260" s="119"/>
    </row>
    <row r="261" spans="1:9" ht="20.25" customHeight="1" x14ac:dyDescent="0.25">
      <c r="A261" s="87" t="s">
        <v>185</v>
      </c>
      <c r="B261" s="87" t="s">
        <v>172</v>
      </c>
      <c r="C261" s="118">
        <v>0</v>
      </c>
      <c r="D261" s="88">
        <v>5000</v>
      </c>
      <c r="E261" s="88">
        <v>5000</v>
      </c>
      <c r="F261" s="89">
        <v>0</v>
      </c>
      <c r="G261" s="109" t="e">
        <f t="shared" si="37"/>
        <v>#DIV/0!</v>
      </c>
      <c r="H261" s="109">
        <f t="shared" si="49"/>
        <v>0</v>
      </c>
      <c r="I261" s="119"/>
    </row>
    <row r="262" spans="1:9" s="102" customFormat="1" ht="20.25" hidden="1" customHeight="1" x14ac:dyDescent="0.25">
      <c r="A262" s="91" t="s">
        <v>186</v>
      </c>
      <c r="B262" s="91" t="s">
        <v>35</v>
      </c>
      <c r="C262" s="117">
        <f>C263</f>
        <v>0</v>
      </c>
      <c r="D262" s="92">
        <v>0</v>
      </c>
      <c r="E262" s="92">
        <v>0</v>
      </c>
      <c r="F262" s="93">
        <v>0</v>
      </c>
      <c r="G262" s="108" t="e">
        <f t="shared" si="37"/>
        <v>#DIV/0!</v>
      </c>
      <c r="H262" s="108" t="e">
        <f t="shared" si="49"/>
        <v>#DIV/0!</v>
      </c>
      <c r="I262" s="119"/>
    </row>
    <row r="263" spans="1:9" ht="20.25" hidden="1" customHeight="1" x14ac:dyDescent="0.25">
      <c r="A263" s="87" t="s">
        <v>189</v>
      </c>
      <c r="B263" s="87" t="s">
        <v>190</v>
      </c>
      <c r="C263" s="118"/>
      <c r="D263" s="88">
        <v>0</v>
      </c>
      <c r="E263" s="88">
        <v>0</v>
      </c>
      <c r="F263" s="89">
        <v>0</v>
      </c>
      <c r="G263" s="109" t="e">
        <f t="shared" ref="G263:G314" si="50">F263/C263</f>
        <v>#DIV/0!</v>
      </c>
      <c r="H263" s="109" t="e">
        <f t="shared" si="49"/>
        <v>#DIV/0!</v>
      </c>
      <c r="I263" s="119"/>
    </row>
    <row r="264" spans="1:9" ht="20.25" customHeight="1" x14ac:dyDescent="0.25">
      <c r="A264" s="98" t="s">
        <v>280</v>
      </c>
      <c r="B264" s="98" t="s">
        <v>279</v>
      </c>
      <c r="C264" s="115">
        <f>C265+C279+C289+C296+C309</f>
        <v>24310.559999999998</v>
      </c>
      <c r="D264" s="115">
        <f t="shared" ref="D264:F264" si="51">D265+D279+D289+D296+D309</f>
        <v>354600</v>
      </c>
      <c r="E264" s="115">
        <f t="shared" si="51"/>
        <v>463400</v>
      </c>
      <c r="F264" s="115">
        <f t="shared" si="51"/>
        <v>241485.86000000002</v>
      </c>
      <c r="G264" s="106">
        <f t="shared" si="50"/>
        <v>9.933372986883068</v>
      </c>
      <c r="H264" s="106">
        <f t="shared" si="49"/>
        <v>0.68100919345741684</v>
      </c>
      <c r="I264" s="119"/>
    </row>
    <row r="265" spans="1:9" ht="20.25" customHeight="1" x14ac:dyDescent="0.25">
      <c r="A265" s="99" t="s">
        <v>278</v>
      </c>
      <c r="B265" s="99" t="s">
        <v>276</v>
      </c>
      <c r="C265" s="116">
        <f>C266</f>
        <v>0</v>
      </c>
      <c r="D265" s="116">
        <f t="shared" ref="D265:F265" si="52">D266</f>
        <v>216000</v>
      </c>
      <c r="E265" s="116">
        <f t="shared" si="52"/>
        <v>324800</v>
      </c>
      <c r="F265" s="116">
        <f t="shared" si="52"/>
        <v>189716.76</v>
      </c>
      <c r="G265" s="107" t="e">
        <f t="shared" si="50"/>
        <v>#DIV/0!</v>
      </c>
      <c r="H265" s="107">
        <f t="shared" si="49"/>
        <v>0.87831833333333342</v>
      </c>
      <c r="I265" s="119"/>
    </row>
    <row r="266" spans="1:9" ht="20.25" customHeight="1" x14ac:dyDescent="0.25">
      <c r="A266" s="99" t="s">
        <v>277</v>
      </c>
      <c r="B266" s="99" t="s">
        <v>276</v>
      </c>
      <c r="C266" s="116">
        <f>C267+C270+C272</f>
        <v>0</v>
      </c>
      <c r="D266" s="116">
        <f t="shared" ref="D266:F266" si="53">D267+D270+D272</f>
        <v>216000</v>
      </c>
      <c r="E266" s="116">
        <f t="shared" si="53"/>
        <v>324800</v>
      </c>
      <c r="F266" s="116">
        <f t="shared" si="53"/>
        <v>189716.76</v>
      </c>
      <c r="G266" s="107" t="e">
        <f t="shared" si="50"/>
        <v>#DIV/0!</v>
      </c>
      <c r="H266" s="107">
        <f t="shared" si="49"/>
        <v>0.87831833333333342</v>
      </c>
      <c r="I266" s="119"/>
    </row>
    <row r="267" spans="1:9" s="102" customFormat="1" ht="20.25" hidden="1" customHeight="1" x14ac:dyDescent="0.25">
      <c r="A267" s="91" t="s">
        <v>121</v>
      </c>
      <c r="B267" s="91" t="s">
        <v>9</v>
      </c>
      <c r="C267" s="117">
        <f>C268+C269</f>
        <v>0</v>
      </c>
      <c r="D267" s="117">
        <f t="shared" ref="D267:F267" si="54">D268+D269</f>
        <v>0</v>
      </c>
      <c r="E267" s="117">
        <f t="shared" si="54"/>
        <v>0</v>
      </c>
      <c r="F267" s="117">
        <f t="shared" si="54"/>
        <v>0</v>
      </c>
      <c r="G267" s="108" t="e">
        <f t="shared" si="50"/>
        <v>#DIV/0!</v>
      </c>
      <c r="H267" s="108" t="e">
        <f t="shared" si="49"/>
        <v>#DIV/0!</v>
      </c>
      <c r="I267" s="119"/>
    </row>
    <row r="268" spans="1:9" ht="20.25" hidden="1" customHeight="1" x14ac:dyDescent="0.25">
      <c r="A268" s="87" t="s">
        <v>144</v>
      </c>
      <c r="B268" s="87" t="s">
        <v>145</v>
      </c>
      <c r="C268" s="118"/>
      <c r="D268" s="118"/>
      <c r="E268" s="118"/>
      <c r="F268" s="118"/>
      <c r="G268" s="109" t="e">
        <f t="shared" si="50"/>
        <v>#DIV/0!</v>
      </c>
      <c r="H268" s="109" t="e">
        <f t="shared" si="49"/>
        <v>#DIV/0!</v>
      </c>
      <c r="I268" s="119"/>
    </row>
    <row r="269" spans="1:9" ht="20.25" hidden="1" customHeight="1" x14ac:dyDescent="0.25">
      <c r="A269" s="87" t="s">
        <v>152</v>
      </c>
      <c r="B269" s="87" t="s">
        <v>153</v>
      </c>
      <c r="C269" s="118"/>
      <c r="D269" s="118"/>
      <c r="E269" s="118"/>
      <c r="F269" s="118"/>
      <c r="G269" s="109" t="e">
        <f t="shared" si="50"/>
        <v>#DIV/0!</v>
      </c>
      <c r="H269" s="109" t="e">
        <f t="shared" si="49"/>
        <v>#DIV/0!</v>
      </c>
      <c r="I269" s="119"/>
    </row>
    <row r="270" spans="1:9" s="102" customFormat="1" ht="20.25" customHeight="1" x14ac:dyDescent="0.25">
      <c r="A270" s="91" t="s">
        <v>204</v>
      </c>
      <c r="B270" s="91" t="s">
        <v>7</v>
      </c>
      <c r="C270" s="117">
        <f>C271</f>
        <v>0</v>
      </c>
      <c r="D270" s="117">
        <f t="shared" ref="D270:F270" si="55">D271</f>
        <v>15000</v>
      </c>
      <c r="E270" s="117">
        <f t="shared" si="55"/>
        <v>0</v>
      </c>
      <c r="F270" s="117">
        <f t="shared" si="55"/>
        <v>0</v>
      </c>
      <c r="G270" s="108" t="e">
        <f t="shared" si="50"/>
        <v>#DIV/0!</v>
      </c>
      <c r="H270" s="108">
        <f t="shared" si="49"/>
        <v>0</v>
      </c>
      <c r="I270" s="119"/>
    </row>
    <row r="271" spans="1:9" ht="20.25" customHeight="1" x14ac:dyDescent="0.25">
      <c r="A271" s="87" t="s">
        <v>207</v>
      </c>
      <c r="B271" s="87" t="s">
        <v>208</v>
      </c>
      <c r="C271" s="118">
        <v>0</v>
      </c>
      <c r="D271" s="88">
        <v>15000</v>
      </c>
      <c r="E271" s="88">
        <v>0</v>
      </c>
      <c r="F271" s="89">
        <v>0</v>
      </c>
      <c r="G271" s="109" t="e">
        <f t="shared" si="50"/>
        <v>#DIV/0!</v>
      </c>
      <c r="H271" s="109">
        <f t="shared" si="49"/>
        <v>0</v>
      </c>
      <c r="I271" s="119"/>
    </row>
    <row r="272" spans="1:9" s="102" customFormat="1" ht="20.25" customHeight="1" x14ac:dyDescent="0.25">
      <c r="A272" s="91" t="s">
        <v>209</v>
      </c>
      <c r="B272" s="91" t="s">
        <v>13</v>
      </c>
      <c r="C272" s="117">
        <f>SUM(C273:C278)</f>
        <v>0</v>
      </c>
      <c r="D272" s="117">
        <f t="shared" ref="D272:F272" si="56">SUM(D273:D278)</f>
        <v>201000</v>
      </c>
      <c r="E272" s="117">
        <f t="shared" si="56"/>
        <v>324800</v>
      </c>
      <c r="F272" s="117">
        <f t="shared" si="56"/>
        <v>189716.76</v>
      </c>
      <c r="G272" s="108" t="e">
        <f t="shared" si="50"/>
        <v>#DIV/0!</v>
      </c>
      <c r="H272" s="108">
        <f t="shared" si="49"/>
        <v>0.94386447761194037</v>
      </c>
      <c r="I272" s="119"/>
    </row>
    <row r="273" spans="1:9" ht="20.25" customHeight="1" x14ac:dyDescent="0.25">
      <c r="A273" s="87" t="s">
        <v>212</v>
      </c>
      <c r="B273" s="87" t="s">
        <v>213</v>
      </c>
      <c r="C273" s="118">
        <v>0</v>
      </c>
      <c r="D273" s="88">
        <v>31000</v>
      </c>
      <c r="E273" s="88">
        <v>55000</v>
      </c>
      <c r="F273" s="89">
        <v>35288.300000000003</v>
      </c>
      <c r="G273" s="109" t="e">
        <f t="shared" si="50"/>
        <v>#DIV/0!</v>
      </c>
      <c r="H273" s="109">
        <f t="shared" si="49"/>
        <v>1.1383322580645163</v>
      </c>
      <c r="I273" s="119"/>
    </row>
    <row r="274" spans="1:9" ht="20.25" customHeight="1" x14ac:dyDescent="0.25">
      <c r="A274" s="87" t="s">
        <v>214</v>
      </c>
      <c r="B274" s="87" t="s">
        <v>215</v>
      </c>
      <c r="C274" s="118">
        <v>0</v>
      </c>
      <c r="D274" s="88">
        <v>0</v>
      </c>
      <c r="E274" s="88">
        <v>0</v>
      </c>
      <c r="F274" s="89">
        <v>751.43</v>
      </c>
      <c r="G274" s="109" t="e">
        <f t="shared" si="50"/>
        <v>#DIV/0!</v>
      </c>
      <c r="H274" s="109" t="e">
        <f t="shared" si="49"/>
        <v>#DIV/0!</v>
      </c>
      <c r="I274" s="119"/>
    </row>
    <row r="275" spans="1:9" ht="20.25" customHeight="1" x14ac:dyDescent="0.25">
      <c r="A275" s="87" t="s">
        <v>218</v>
      </c>
      <c r="B275" s="87" t="s">
        <v>219</v>
      </c>
      <c r="C275" s="118">
        <v>0</v>
      </c>
      <c r="D275" s="88">
        <v>43800</v>
      </c>
      <c r="E275" s="88">
        <v>107100</v>
      </c>
      <c r="F275" s="89">
        <v>43379.8</v>
      </c>
      <c r="G275" s="109" t="e">
        <f t="shared" si="50"/>
        <v>#DIV/0!</v>
      </c>
      <c r="H275" s="109">
        <f t="shared" si="49"/>
        <v>0.99040639269406394</v>
      </c>
      <c r="I275" s="119"/>
    </row>
    <row r="276" spans="1:9" ht="20.25" customHeight="1" x14ac:dyDescent="0.25">
      <c r="A276" s="87" t="s">
        <v>222</v>
      </c>
      <c r="B276" s="87" t="s">
        <v>223</v>
      </c>
      <c r="C276" s="118">
        <v>0</v>
      </c>
      <c r="D276" s="88">
        <v>6200</v>
      </c>
      <c r="E276" s="88">
        <v>6000</v>
      </c>
      <c r="F276" s="89">
        <v>197.22</v>
      </c>
      <c r="G276" s="109" t="e">
        <f t="shared" si="50"/>
        <v>#DIV/0!</v>
      </c>
      <c r="H276" s="109">
        <f t="shared" si="49"/>
        <v>3.1809677419354837E-2</v>
      </c>
      <c r="I276" s="119"/>
    </row>
    <row r="277" spans="1:9" ht="20.25" customHeight="1" x14ac:dyDescent="0.25">
      <c r="A277" s="87" t="s">
        <v>224</v>
      </c>
      <c r="B277" s="87" t="s">
        <v>225</v>
      </c>
      <c r="C277" s="118">
        <v>0</v>
      </c>
      <c r="D277" s="88">
        <v>120000</v>
      </c>
      <c r="E277" s="88">
        <v>156700</v>
      </c>
      <c r="F277" s="89">
        <v>110100.01</v>
      </c>
      <c r="G277" s="109" t="e">
        <f t="shared" si="50"/>
        <v>#DIV/0!</v>
      </c>
      <c r="H277" s="109">
        <f t="shared" si="49"/>
        <v>0.91750008333333333</v>
      </c>
      <c r="I277" s="119"/>
    </row>
    <row r="278" spans="1:9" ht="20.25" hidden="1" customHeight="1" x14ac:dyDescent="0.25">
      <c r="A278" s="87" t="s">
        <v>226</v>
      </c>
      <c r="B278" s="87" t="s">
        <v>227</v>
      </c>
      <c r="C278" s="118">
        <v>0</v>
      </c>
      <c r="D278" s="88">
        <v>0</v>
      </c>
      <c r="E278" s="88">
        <v>0</v>
      </c>
      <c r="F278" s="89">
        <v>0</v>
      </c>
      <c r="G278" s="109" t="e">
        <f t="shared" si="50"/>
        <v>#DIV/0!</v>
      </c>
      <c r="H278" s="109" t="e">
        <f t="shared" si="49"/>
        <v>#DIV/0!</v>
      </c>
      <c r="I278" s="119"/>
    </row>
    <row r="279" spans="1:9" ht="20.25" customHeight="1" x14ac:dyDescent="0.25">
      <c r="A279" s="99" t="s">
        <v>275</v>
      </c>
      <c r="B279" s="99" t="s">
        <v>273</v>
      </c>
      <c r="C279" s="116">
        <f>C280</f>
        <v>9310.56</v>
      </c>
      <c r="D279" s="116">
        <f t="shared" ref="D279:F279" si="57">D280</f>
        <v>15000</v>
      </c>
      <c r="E279" s="116">
        <f t="shared" si="57"/>
        <v>15000</v>
      </c>
      <c r="F279" s="116">
        <f t="shared" si="57"/>
        <v>269.10000000000002</v>
      </c>
      <c r="G279" s="107">
        <f t="shared" si="50"/>
        <v>2.8902665360622779E-2</v>
      </c>
      <c r="H279" s="107">
        <f t="shared" si="49"/>
        <v>1.7940000000000001E-2</v>
      </c>
      <c r="I279" s="119"/>
    </row>
    <row r="280" spans="1:9" ht="20.25" customHeight="1" x14ac:dyDescent="0.25">
      <c r="A280" s="99" t="s">
        <v>274</v>
      </c>
      <c r="B280" s="99" t="s">
        <v>273</v>
      </c>
      <c r="C280" s="116">
        <f>C281+C283</f>
        <v>9310.56</v>
      </c>
      <c r="D280" s="116">
        <f t="shared" ref="D280:F280" si="58">D281+D283</f>
        <v>15000</v>
      </c>
      <c r="E280" s="116">
        <f t="shared" si="58"/>
        <v>15000</v>
      </c>
      <c r="F280" s="116">
        <f t="shared" si="58"/>
        <v>269.10000000000002</v>
      </c>
      <c r="G280" s="107">
        <f t="shared" si="50"/>
        <v>2.8902665360622779E-2</v>
      </c>
      <c r="H280" s="107">
        <f t="shared" si="49"/>
        <v>1.7940000000000001E-2</v>
      </c>
      <c r="I280" s="119"/>
    </row>
    <row r="281" spans="1:9" s="102" customFormat="1" ht="20.25" hidden="1" customHeight="1" x14ac:dyDescent="0.25">
      <c r="A281" s="91" t="s">
        <v>121</v>
      </c>
      <c r="B281" s="91" t="s">
        <v>9</v>
      </c>
      <c r="C281" s="117">
        <f>C282</f>
        <v>0</v>
      </c>
      <c r="D281" s="117">
        <f t="shared" ref="D281:F281" si="59">D282</f>
        <v>0</v>
      </c>
      <c r="E281" s="117">
        <f t="shared" si="59"/>
        <v>0</v>
      </c>
      <c r="F281" s="117">
        <f t="shared" si="59"/>
        <v>0</v>
      </c>
      <c r="G281" s="108" t="e">
        <f t="shared" si="50"/>
        <v>#DIV/0!</v>
      </c>
      <c r="H281" s="108" t="e">
        <f t="shared" si="49"/>
        <v>#DIV/0!</v>
      </c>
      <c r="I281" s="119"/>
    </row>
    <row r="282" spans="1:9" ht="20.25" hidden="1" customHeight="1" x14ac:dyDescent="0.25">
      <c r="A282" s="87" t="s">
        <v>144</v>
      </c>
      <c r="B282" s="87" t="s">
        <v>145</v>
      </c>
      <c r="C282" s="118"/>
      <c r="D282" s="118"/>
      <c r="E282" s="118"/>
      <c r="F282" s="118"/>
      <c r="G282" s="109" t="e">
        <f t="shared" si="50"/>
        <v>#DIV/0!</v>
      </c>
      <c r="H282" s="109" t="e">
        <f t="shared" si="49"/>
        <v>#DIV/0!</v>
      </c>
      <c r="I282" s="119"/>
    </row>
    <row r="283" spans="1:9" s="102" customFormat="1" ht="20.25" customHeight="1" x14ac:dyDescent="0.25">
      <c r="A283" s="91" t="s">
        <v>209</v>
      </c>
      <c r="B283" s="91" t="s">
        <v>13</v>
      </c>
      <c r="C283" s="117">
        <f>SUM(C284:C288)</f>
        <v>9310.56</v>
      </c>
      <c r="D283" s="117">
        <f t="shared" ref="D283:F283" si="60">SUM(D284:D288)</f>
        <v>15000</v>
      </c>
      <c r="E283" s="117">
        <f t="shared" si="60"/>
        <v>15000</v>
      </c>
      <c r="F283" s="117">
        <f t="shared" si="60"/>
        <v>269.10000000000002</v>
      </c>
      <c r="G283" s="108">
        <f t="shared" si="50"/>
        <v>2.8902665360622779E-2</v>
      </c>
      <c r="H283" s="108">
        <f t="shared" si="49"/>
        <v>1.7940000000000001E-2</v>
      </c>
      <c r="I283" s="119"/>
    </row>
    <row r="284" spans="1:9" ht="20.25" customHeight="1" x14ac:dyDescent="0.25">
      <c r="A284" s="87" t="s">
        <v>212</v>
      </c>
      <c r="B284" s="87" t="s">
        <v>213</v>
      </c>
      <c r="C284" s="118">
        <v>9186.9599999999991</v>
      </c>
      <c r="D284" s="88">
        <v>8000</v>
      </c>
      <c r="E284" s="88">
        <v>8000</v>
      </c>
      <c r="F284" s="89">
        <v>0</v>
      </c>
      <c r="G284" s="109">
        <f t="shared" si="50"/>
        <v>0</v>
      </c>
      <c r="H284" s="109">
        <f t="shared" si="49"/>
        <v>0</v>
      </c>
      <c r="I284" s="119"/>
    </row>
    <row r="285" spans="1:9" ht="20.25" customHeight="1" x14ac:dyDescent="0.25">
      <c r="A285" s="87" t="s">
        <v>216</v>
      </c>
      <c r="B285" s="87" t="s">
        <v>217</v>
      </c>
      <c r="C285" s="118">
        <v>0</v>
      </c>
      <c r="D285" s="88">
        <v>1000</v>
      </c>
      <c r="E285" s="88">
        <v>1000</v>
      </c>
      <c r="F285" s="89">
        <v>0</v>
      </c>
      <c r="G285" s="109" t="e">
        <f t="shared" si="50"/>
        <v>#DIV/0!</v>
      </c>
      <c r="H285" s="109">
        <f t="shared" si="49"/>
        <v>0</v>
      </c>
      <c r="I285" s="119"/>
    </row>
    <row r="286" spans="1:9" ht="20.25" customHeight="1" x14ac:dyDescent="0.25">
      <c r="A286" s="87" t="s">
        <v>218</v>
      </c>
      <c r="B286" s="87" t="s">
        <v>219</v>
      </c>
      <c r="C286" s="118">
        <v>0</v>
      </c>
      <c r="D286" s="88">
        <v>3000</v>
      </c>
      <c r="E286" s="88">
        <v>3000</v>
      </c>
      <c r="F286" s="89">
        <v>269.10000000000002</v>
      </c>
      <c r="G286" s="109" t="e">
        <f t="shared" si="50"/>
        <v>#DIV/0!</v>
      </c>
      <c r="H286" s="109">
        <f t="shared" si="49"/>
        <v>8.9700000000000002E-2</v>
      </c>
      <c r="I286" s="119"/>
    </row>
    <row r="287" spans="1:9" ht="20.25" customHeight="1" x14ac:dyDescent="0.25">
      <c r="A287" s="87" t="s">
        <v>222</v>
      </c>
      <c r="B287" s="87" t="s">
        <v>223</v>
      </c>
      <c r="C287" s="118">
        <v>123.6</v>
      </c>
      <c r="D287" s="88">
        <v>1000</v>
      </c>
      <c r="E287" s="88">
        <v>1000</v>
      </c>
      <c r="F287" s="89">
        <v>0</v>
      </c>
      <c r="G287" s="109">
        <f t="shared" si="50"/>
        <v>0</v>
      </c>
      <c r="H287" s="109">
        <f t="shared" si="49"/>
        <v>0</v>
      </c>
      <c r="I287" s="119"/>
    </row>
    <row r="288" spans="1:9" ht="20.25" customHeight="1" x14ac:dyDescent="0.25">
      <c r="A288" s="87" t="s">
        <v>224</v>
      </c>
      <c r="B288" s="87" t="s">
        <v>225</v>
      </c>
      <c r="C288" s="118">
        <v>0</v>
      </c>
      <c r="D288" s="88">
        <v>2000</v>
      </c>
      <c r="E288" s="88">
        <v>2000</v>
      </c>
      <c r="F288" s="89">
        <v>0</v>
      </c>
      <c r="G288" s="109" t="e">
        <f t="shared" si="50"/>
        <v>#DIV/0!</v>
      </c>
      <c r="H288" s="109">
        <f t="shared" si="49"/>
        <v>0</v>
      </c>
      <c r="I288" s="119"/>
    </row>
    <row r="289" spans="1:9" ht="20.25" customHeight="1" x14ac:dyDescent="0.25">
      <c r="A289" s="99" t="s">
        <v>272</v>
      </c>
      <c r="B289" s="99" t="s">
        <v>271</v>
      </c>
      <c r="C289" s="116">
        <f>C290</f>
        <v>0</v>
      </c>
      <c r="D289" s="116">
        <f t="shared" ref="D289:F290" si="61">D290</f>
        <v>4500</v>
      </c>
      <c r="E289" s="116">
        <f t="shared" si="61"/>
        <v>4500</v>
      </c>
      <c r="F289" s="116">
        <f t="shared" si="61"/>
        <v>0</v>
      </c>
      <c r="G289" s="107" t="e">
        <f t="shared" si="50"/>
        <v>#DIV/0!</v>
      </c>
      <c r="H289" s="107">
        <f t="shared" si="49"/>
        <v>0</v>
      </c>
      <c r="I289" s="119"/>
    </row>
    <row r="290" spans="1:9" ht="20.25" customHeight="1" x14ac:dyDescent="0.25">
      <c r="A290" s="99" t="s">
        <v>270</v>
      </c>
      <c r="B290" s="99" t="s">
        <v>269</v>
      </c>
      <c r="C290" s="116">
        <f>C291</f>
        <v>0</v>
      </c>
      <c r="D290" s="116">
        <f t="shared" si="61"/>
        <v>4500</v>
      </c>
      <c r="E290" s="116">
        <f t="shared" si="61"/>
        <v>4500</v>
      </c>
      <c r="F290" s="116">
        <f t="shared" si="61"/>
        <v>0</v>
      </c>
      <c r="G290" s="107" t="e">
        <f t="shared" si="50"/>
        <v>#DIV/0!</v>
      </c>
      <c r="H290" s="107">
        <f t="shared" si="49"/>
        <v>0</v>
      </c>
      <c r="I290" s="119"/>
    </row>
    <row r="291" spans="1:9" s="102" customFormat="1" ht="20.25" customHeight="1" x14ac:dyDescent="0.25">
      <c r="A291" s="91" t="s">
        <v>209</v>
      </c>
      <c r="B291" s="91" t="s">
        <v>13</v>
      </c>
      <c r="C291" s="117">
        <f>SUM(C292:C295)</f>
        <v>0</v>
      </c>
      <c r="D291" s="117">
        <f t="shared" ref="D291:F291" si="62">SUM(D292:D295)</f>
        <v>4500</v>
      </c>
      <c r="E291" s="117">
        <f t="shared" si="62"/>
        <v>4500</v>
      </c>
      <c r="F291" s="117">
        <f t="shared" si="62"/>
        <v>0</v>
      </c>
      <c r="G291" s="108" t="e">
        <f t="shared" si="50"/>
        <v>#DIV/0!</v>
      </c>
      <c r="H291" s="108">
        <f t="shared" si="49"/>
        <v>0</v>
      </c>
      <c r="I291" s="119"/>
    </row>
    <row r="292" spans="1:9" ht="20.25" customHeight="1" x14ac:dyDescent="0.25">
      <c r="A292" s="87" t="s">
        <v>212</v>
      </c>
      <c r="B292" s="87" t="s">
        <v>213</v>
      </c>
      <c r="C292" s="118">
        <v>0</v>
      </c>
      <c r="D292" s="88">
        <v>2000</v>
      </c>
      <c r="E292" s="88">
        <v>2000</v>
      </c>
      <c r="F292" s="89">
        <v>0</v>
      </c>
      <c r="G292" s="109" t="e">
        <f t="shared" si="50"/>
        <v>#DIV/0!</v>
      </c>
      <c r="H292" s="109">
        <f t="shared" si="49"/>
        <v>0</v>
      </c>
      <c r="I292" s="119"/>
    </row>
    <row r="293" spans="1:9" ht="20.25" customHeight="1" x14ac:dyDescent="0.25">
      <c r="A293" s="87" t="s">
        <v>214</v>
      </c>
      <c r="B293" s="87" t="s">
        <v>215</v>
      </c>
      <c r="C293" s="118">
        <v>0</v>
      </c>
      <c r="D293" s="88">
        <v>1000</v>
      </c>
      <c r="E293" s="88">
        <v>1000</v>
      </c>
      <c r="F293" s="89">
        <v>0</v>
      </c>
      <c r="G293" s="109" t="e">
        <f t="shared" si="50"/>
        <v>#DIV/0!</v>
      </c>
      <c r="H293" s="109">
        <f t="shared" si="49"/>
        <v>0</v>
      </c>
      <c r="I293" s="119"/>
    </row>
    <row r="294" spans="1:9" ht="20.25" customHeight="1" x14ac:dyDescent="0.25">
      <c r="A294" s="87" t="s">
        <v>218</v>
      </c>
      <c r="B294" s="87" t="s">
        <v>219</v>
      </c>
      <c r="C294" s="118">
        <v>0</v>
      </c>
      <c r="D294" s="88">
        <v>1500</v>
      </c>
      <c r="E294" s="88">
        <v>1500</v>
      </c>
      <c r="F294" s="89">
        <v>0</v>
      </c>
      <c r="G294" s="109" t="e">
        <f t="shared" si="50"/>
        <v>#DIV/0!</v>
      </c>
      <c r="H294" s="109">
        <f t="shared" si="49"/>
        <v>0</v>
      </c>
      <c r="I294" s="119"/>
    </row>
    <row r="295" spans="1:9" ht="20.25" hidden="1" customHeight="1" x14ac:dyDescent="0.25">
      <c r="A295" s="87" t="s">
        <v>230</v>
      </c>
      <c r="B295" s="87" t="s">
        <v>231</v>
      </c>
      <c r="C295" s="118"/>
      <c r="D295" s="88">
        <v>0</v>
      </c>
      <c r="E295" s="88">
        <v>0</v>
      </c>
      <c r="F295" s="89">
        <v>0</v>
      </c>
      <c r="G295" s="109" t="e">
        <f t="shared" si="50"/>
        <v>#DIV/0!</v>
      </c>
      <c r="H295" s="109" t="e">
        <f t="shared" si="49"/>
        <v>#DIV/0!</v>
      </c>
      <c r="I295" s="119"/>
    </row>
    <row r="296" spans="1:9" ht="20.25" customHeight="1" x14ac:dyDescent="0.25">
      <c r="A296" s="99" t="s">
        <v>268</v>
      </c>
      <c r="B296" s="99" t="s">
        <v>267</v>
      </c>
      <c r="C296" s="116">
        <f>C297+C300</f>
        <v>0</v>
      </c>
      <c r="D296" s="100">
        <v>19000</v>
      </c>
      <c r="E296" s="100">
        <v>19000</v>
      </c>
      <c r="F296" s="101">
        <v>0</v>
      </c>
      <c r="G296" s="107" t="e">
        <f t="shared" si="50"/>
        <v>#DIV/0!</v>
      </c>
      <c r="H296" s="107">
        <f t="shared" si="49"/>
        <v>0</v>
      </c>
      <c r="I296" s="119"/>
    </row>
    <row r="297" spans="1:9" ht="20.25" hidden="1" customHeight="1" x14ac:dyDescent="0.25">
      <c r="A297" s="99" t="s">
        <v>266</v>
      </c>
      <c r="B297" s="99" t="s">
        <v>265</v>
      </c>
      <c r="C297" s="116">
        <f>C298</f>
        <v>0</v>
      </c>
      <c r="D297" s="100">
        <v>0</v>
      </c>
      <c r="E297" s="100">
        <v>0</v>
      </c>
      <c r="F297" s="101">
        <v>0</v>
      </c>
      <c r="G297" s="107" t="e">
        <f t="shared" si="50"/>
        <v>#DIV/0!</v>
      </c>
      <c r="H297" s="107" t="e">
        <f t="shared" si="49"/>
        <v>#DIV/0!</v>
      </c>
      <c r="I297" s="119"/>
    </row>
    <row r="298" spans="1:9" s="102" customFormat="1" ht="20.25" hidden="1" customHeight="1" x14ac:dyDescent="0.25">
      <c r="A298" s="91" t="s">
        <v>209</v>
      </c>
      <c r="B298" s="91" t="s">
        <v>13</v>
      </c>
      <c r="C298" s="117">
        <f>C299</f>
        <v>0</v>
      </c>
      <c r="D298" s="92">
        <v>0</v>
      </c>
      <c r="E298" s="92">
        <v>0</v>
      </c>
      <c r="F298" s="93">
        <v>0</v>
      </c>
      <c r="G298" s="108" t="e">
        <f t="shared" si="50"/>
        <v>#DIV/0!</v>
      </c>
      <c r="H298" s="108" t="e">
        <f t="shared" si="49"/>
        <v>#DIV/0!</v>
      </c>
      <c r="I298" s="119"/>
    </row>
    <row r="299" spans="1:9" ht="20.25" hidden="1" customHeight="1" x14ac:dyDescent="0.25">
      <c r="A299" s="87" t="s">
        <v>212</v>
      </c>
      <c r="B299" s="87" t="s">
        <v>213</v>
      </c>
      <c r="C299" s="118"/>
      <c r="D299" s="88">
        <v>0</v>
      </c>
      <c r="E299" s="88">
        <v>0</v>
      </c>
      <c r="F299" s="89">
        <v>0</v>
      </c>
      <c r="G299" s="109" t="e">
        <f t="shared" si="50"/>
        <v>#DIV/0!</v>
      </c>
      <c r="H299" s="109" t="e">
        <f t="shared" si="49"/>
        <v>#DIV/0!</v>
      </c>
      <c r="I299" s="119"/>
    </row>
    <row r="300" spans="1:9" ht="20.25" customHeight="1" x14ac:dyDescent="0.25">
      <c r="A300" s="99" t="s">
        <v>264</v>
      </c>
      <c r="B300" s="99" t="s">
        <v>263</v>
      </c>
      <c r="C300" s="116">
        <f>C301+C303</f>
        <v>0</v>
      </c>
      <c r="D300" s="100">
        <v>19000</v>
      </c>
      <c r="E300" s="100">
        <v>19000</v>
      </c>
      <c r="F300" s="101">
        <v>0</v>
      </c>
      <c r="G300" s="107" t="e">
        <f t="shared" si="50"/>
        <v>#DIV/0!</v>
      </c>
      <c r="H300" s="107">
        <f t="shared" si="49"/>
        <v>0</v>
      </c>
      <c r="I300" s="119"/>
    </row>
    <row r="301" spans="1:9" s="102" customFormat="1" ht="20.25" hidden="1" customHeight="1" x14ac:dyDescent="0.25">
      <c r="A301" s="91" t="s">
        <v>121</v>
      </c>
      <c r="B301" s="91" t="s">
        <v>9</v>
      </c>
      <c r="C301" s="117">
        <f>C302</f>
        <v>0</v>
      </c>
      <c r="D301" s="92">
        <v>0</v>
      </c>
      <c r="E301" s="92">
        <v>0</v>
      </c>
      <c r="F301" s="93">
        <v>0</v>
      </c>
      <c r="G301" s="108" t="e">
        <f t="shared" si="50"/>
        <v>#DIV/0!</v>
      </c>
      <c r="H301" s="108" t="e">
        <f t="shared" si="49"/>
        <v>#DIV/0!</v>
      </c>
      <c r="I301" s="119"/>
    </row>
    <row r="302" spans="1:9" ht="20.25" hidden="1" customHeight="1" x14ac:dyDescent="0.25">
      <c r="A302" s="87" t="s">
        <v>152</v>
      </c>
      <c r="B302" s="87" t="s">
        <v>153</v>
      </c>
      <c r="C302" s="118">
        <v>0</v>
      </c>
      <c r="D302" s="88">
        <v>0</v>
      </c>
      <c r="E302" s="88">
        <v>0</v>
      </c>
      <c r="F302" s="89">
        <v>0</v>
      </c>
      <c r="G302" s="109" t="e">
        <f t="shared" si="50"/>
        <v>#DIV/0!</v>
      </c>
      <c r="H302" s="109" t="e">
        <f t="shared" si="49"/>
        <v>#DIV/0!</v>
      </c>
      <c r="I302" s="119"/>
    </row>
    <row r="303" spans="1:9" s="102" customFormat="1" ht="20.25" customHeight="1" x14ac:dyDescent="0.25">
      <c r="A303" s="91" t="s">
        <v>209</v>
      </c>
      <c r="B303" s="91" t="s">
        <v>13</v>
      </c>
      <c r="C303" s="117">
        <f>SUM(C304:C308)</f>
        <v>0</v>
      </c>
      <c r="D303" s="117">
        <f t="shared" ref="D303:F303" si="63">SUM(D304:D308)</f>
        <v>19000</v>
      </c>
      <c r="E303" s="117">
        <f t="shared" si="63"/>
        <v>19000</v>
      </c>
      <c r="F303" s="117">
        <f t="shared" si="63"/>
        <v>0</v>
      </c>
      <c r="G303" s="108" t="e">
        <f t="shared" si="50"/>
        <v>#DIV/0!</v>
      </c>
      <c r="H303" s="108">
        <f t="shared" si="49"/>
        <v>0</v>
      </c>
      <c r="I303" s="119"/>
    </row>
    <row r="304" spans="1:9" ht="20.25" customHeight="1" x14ac:dyDescent="0.25">
      <c r="A304" s="87" t="s">
        <v>212</v>
      </c>
      <c r="B304" s="87" t="s">
        <v>213</v>
      </c>
      <c r="C304" s="118">
        <v>0</v>
      </c>
      <c r="D304" s="88">
        <v>0</v>
      </c>
      <c r="E304" s="88">
        <v>0</v>
      </c>
      <c r="F304" s="89">
        <v>0</v>
      </c>
      <c r="G304" s="109" t="e">
        <f t="shared" si="50"/>
        <v>#DIV/0!</v>
      </c>
      <c r="H304" s="109" t="e">
        <f t="shared" si="49"/>
        <v>#DIV/0!</v>
      </c>
      <c r="I304" s="119"/>
    </row>
    <row r="305" spans="1:9" ht="20.25" customHeight="1" x14ac:dyDescent="0.25">
      <c r="A305" s="87" t="s">
        <v>218</v>
      </c>
      <c r="B305" s="87" t="s">
        <v>219</v>
      </c>
      <c r="C305" s="118">
        <v>0</v>
      </c>
      <c r="D305" s="88">
        <v>19000</v>
      </c>
      <c r="E305" s="88">
        <v>19000</v>
      </c>
      <c r="F305" s="89">
        <v>0</v>
      </c>
      <c r="G305" s="109" t="e">
        <f t="shared" si="50"/>
        <v>#DIV/0!</v>
      </c>
      <c r="H305" s="109">
        <f t="shared" si="49"/>
        <v>0</v>
      </c>
      <c r="I305" s="119"/>
    </row>
    <row r="306" spans="1:9" ht="20.25" customHeight="1" x14ac:dyDescent="0.25">
      <c r="A306" s="87" t="s">
        <v>224</v>
      </c>
      <c r="B306" s="87" t="s">
        <v>225</v>
      </c>
      <c r="C306" s="118">
        <v>0</v>
      </c>
      <c r="D306" s="88">
        <v>0</v>
      </c>
      <c r="E306" s="88">
        <v>0</v>
      </c>
      <c r="F306" s="89">
        <v>0</v>
      </c>
      <c r="G306" s="109" t="e">
        <f t="shared" si="50"/>
        <v>#DIV/0!</v>
      </c>
      <c r="H306" s="109" t="e">
        <f t="shared" si="49"/>
        <v>#DIV/0!</v>
      </c>
      <c r="I306" s="119"/>
    </row>
    <row r="307" spans="1:9" ht="20.25" customHeight="1" x14ac:dyDescent="0.25">
      <c r="A307" s="87" t="s">
        <v>226</v>
      </c>
      <c r="B307" s="87" t="s">
        <v>227</v>
      </c>
      <c r="C307" s="118">
        <v>0</v>
      </c>
      <c r="D307" s="88">
        <v>0</v>
      </c>
      <c r="E307" s="88">
        <v>0</v>
      </c>
      <c r="F307" s="89">
        <v>0</v>
      </c>
      <c r="G307" s="109" t="e">
        <f t="shared" si="50"/>
        <v>#DIV/0!</v>
      </c>
      <c r="H307" s="109" t="e">
        <f t="shared" si="49"/>
        <v>#DIV/0!</v>
      </c>
      <c r="I307" s="119"/>
    </row>
    <row r="308" spans="1:9" ht="20.25" customHeight="1" x14ac:dyDescent="0.25">
      <c r="A308" s="87" t="s">
        <v>230</v>
      </c>
      <c r="B308" s="87" t="s">
        <v>231</v>
      </c>
      <c r="C308" s="118">
        <v>0</v>
      </c>
      <c r="D308" s="88">
        <v>0</v>
      </c>
      <c r="E308" s="88">
        <v>0</v>
      </c>
      <c r="F308" s="89">
        <v>0</v>
      </c>
      <c r="G308" s="109" t="e">
        <f t="shared" si="50"/>
        <v>#DIV/0!</v>
      </c>
      <c r="H308" s="109" t="e">
        <f t="shared" si="49"/>
        <v>#DIV/0!</v>
      </c>
      <c r="I308" s="119"/>
    </row>
    <row r="309" spans="1:9" ht="20.25" customHeight="1" x14ac:dyDescent="0.25">
      <c r="A309" s="99" t="s">
        <v>262</v>
      </c>
      <c r="B309" s="99" t="s">
        <v>260</v>
      </c>
      <c r="C309" s="116">
        <f>C310</f>
        <v>15000</v>
      </c>
      <c r="D309" s="116">
        <f t="shared" ref="D309:F310" si="64">D310</f>
        <v>100100</v>
      </c>
      <c r="E309" s="116">
        <f t="shared" si="64"/>
        <v>100100</v>
      </c>
      <c r="F309" s="116">
        <f t="shared" si="64"/>
        <v>51500</v>
      </c>
      <c r="G309" s="107">
        <f t="shared" si="50"/>
        <v>3.4333333333333331</v>
      </c>
      <c r="H309" s="107">
        <f t="shared" si="49"/>
        <v>0.51448551448551449</v>
      </c>
      <c r="I309" s="119"/>
    </row>
    <row r="310" spans="1:9" ht="20.25" customHeight="1" x14ac:dyDescent="0.25">
      <c r="A310" s="99" t="s">
        <v>261</v>
      </c>
      <c r="B310" s="99" t="s">
        <v>260</v>
      </c>
      <c r="C310" s="116">
        <f>C311</f>
        <v>15000</v>
      </c>
      <c r="D310" s="116">
        <f t="shared" si="64"/>
        <v>100100</v>
      </c>
      <c r="E310" s="116">
        <f t="shared" si="64"/>
        <v>100100</v>
      </c>
      <c r="F310" s="116">
        <f t="shared" si="64"/>
        <v>51500</v>
      </c>
      <c r="G310" s="107">
        <f t="shared" si="50"/>
        <v>3.4333333333333331</v>
      </c>
      <c r="H310" s="107">
        <f t="shared" si="49"/>
        <v>0.51448551448551449</v>
      </c>
      <c r="I310" s="119"/>
    </row>
    <row r="311" spans="1:9" s="102" customFormat="1" ht="20.25" customHeight="1" x14ac:dyDescent="0.25">
      <c r="A311" s="91" t="s">
        <v>209</v>
      </c>
      <c r="B311" s="91" t="s">
        <v>13</v>
      </c>
      <c r="C311" s="117">
        <f>SUM(C312:C314)</f>
        <v>15000</v>
      </c>
      <c r="D311" s="117">
        <f t="shared" ref="D311:F311" si="65">SUM(D312:D314)</f>
        <v>100100</v>
      </c>
      <c r="E311" s="117">
        <f t="shared" si="65"/>
        <v>100100</v>
      </c>
      <c r="F311" s="117">
        <f t="shared" si="65"/>
        <v>51500</v>
      </c>
      <c r="G311" s="108">
        <f t="shared" si="50"/>
        <v>3.4333333333333331</v>
      </c>
      <c r="H311" s="108">
        <f t="shared" si="49"/>
        <v>0.51448551448551449</v>
      </c>
      <c r="I311" s="119"/>
    </row>
    <row r="312" spans="1:9" ht="20.25" customHeight="1" x14ac:dyDescent="0.25">
      <c r="A312" s="87" t="s">
        <v>222</v>
      </c>
      <c r="B312" s="87" t="s">
        <v>223</v>
      </c>
      <c r="C312" s="118">
        <v>0</v>
      </c>
      <c r="D312" s="88">
        <v>100</v>
      </c>
      <c r="E312" s="88">
        <v>100</v>
      </c>
      <c r="F312" s="89">
        <v>0</v>
      </c>
      <c r="G312" s="109" t="e">
        <f t="shared" si="50"/>
        <v>#DIV/0!</v>
      </c>
      <c r="H312" s="109">
        <f t="shared" si="49"/>
        <v>0</v>
      </c>
      <c r="I312" s="119"/>
    </row>
    <row r="313" spans="1:9" ht="20.25" customHeight="1" x14ac:dyDescent="0.25">
      <c r="A313" s="87" t="s">
        <v>224</v>
      </c>
      <c r="B313" s="87" t="s">
        <v>225</v>
      </c>
      <c r="C313" s="118">
        <v>15000</v>
      </c>
      <c r="D313" s="88">
        <v>100000</v>
      </c>
      <c r="E313" s="88">
        <v>100000</v>
      </c>
      <c r="F313" s="89">
        <v>51500</v>
      </c>
      <c r="G313" s="109">
        <f t="shared" si="50"/>
        <v>3.4333333333333331</v>
      </c>
      <c r="H313" s="109">
        <f t="shared" si="49"/>
        <v>0.51500000000000001</v>
      </c>
      <c r="I313" s="119"/>
    </row>
    <row r="314" spans="1:9" ht="20.25" customHeight="1" x14ac:dyDescent="0.25">
      <c r="A314" s="87" t="s">
        <v>226</v>
      </c>
      <c r="B314" s="87" t="s">
        <v>227</v>
      </c>
      <c r="C314" s="118">
        <v>0</v>
      </c>
      <c r="D314" s="88">
        <v>0</v>
      </c>
      <c r="E314" s="88">
        <v>0</v>
      </c>
      <c r="F314" s="89">
        <v>0</v>
      </c>
      <c r="G314" s="109" t="e">
        <f t="shared" si="50"/>
        <v>#DIV/0!</v>
      </c>
      <c r="H314" s="109" t="e">
        <f t="shared" si="49"/>
        <v>#DIV/0!</v>
      </c>
      <c r="I314" s="119"/>
    </row>
  </sheetData>
  <mergeCells count="2">
    <mergeCell ref="A4:B4"/>
    <mergeCell ref="A5:B5"/>
  </mergeCells>
  <conditionalFormatting sqref="G6:H314">
    <cfRule type="containsErrors" dxfId="0" priority="1">
      <formula>ISERROR(G6)</formula>
    </cfRule>
  </conditionalFormatting>
  <pageMargins left="0.47244094488188981" right="0" top="0.35433070866141736" bottom="0.43307086614173229" header="0" footer="0"/>
  <pageSetup paperSize="9" scale="55" orientation="portrait" r:id="rId1"/>
  <headerFooter alignWithMargins="0">
    <oddFooter xml:space="preserve">&amp;L&amp;"Arial"&amp;8 Lista: LCW148RBPR &amp;C&amp;"Arial"&amp;8 Stranica 
&amp;B&amp;P&amp;B &amp;R&amp;"Arial"&amp;8 * OBRADA LC * </oddFooter>
  </headerFooter>
  <rowBreaks count="3" manualBreakCount="3">
    <brk id="76" max="16383" man="1"/>
    <brk id="169" max="7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Opći dio</vt:lpstr>
      <vt:lpstr>PiR - ekonomska klasif</vt:lpstr>
      <vt:lpstr>PiR - izvori</vt:lpstr>
      <vt:lpstr>Rashodi prema funk. klasifikaci</vt:lpstr>
      <vt:lpstr>Posebni dio</vt:lpstr>
      <vt:lpstr>'PiR - izvori'!Print_Area</vt:lpstr>
      <vt:lpstr>'PiR - ekonomska klasif'!Print_Titles</vt:lpstr>
      <vt:lpstr>'PiR - izvori'!Print_Titles</vt:lpstr>
      <vt:lpstr>'Posebni dio'!Print_Titles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Jasminka Marija Percaic</cp:lastModifiedBy>
  <cp:lastPrinted>2025-07-25T07:21:49Z</cp:lastPrinted>
  <dcterms:created xsi:type="dcterms:W3CDTF">2022-08-12T12:51:27Z</dcterms:created>
  <dcterms:modified xsi:type="dcterms:W3CDTF">2025-07-25T07:41:42Z</dcterms:modified>
</cp:coreProperties>
</file>