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stefancic\Desktop\izvršenje\"/>
    </mc:Choice>
  </mc:AlternateContent>
  <xr:revisionPtr revIDLastSave="0" documentId="13_ncr:1_{6A889A5F-26E8-4859-A1FD-4C12D2B1FEA5}" xr6:coauthVersionLast="47" xr6:coauthVersionMax="47" xr10:uidLastSave="{00000000-0000-0000-0000-000000000000}"/>
  <bookViews>
    <workbookView xWindow="-120" yWindow="-120" windowWidth="29040" windowHeight="15720" tabRatio="798" xr2:uid="{00000000-000D-0000-FFFF-FFFF00000000}"/>
  </bookViews>
  <sheets>
    <sheet name="Opći dio" sheetId="10" r:id="rId1"/>
    <sheet name="PiR - ekonomska klasif" sheetId="11" r:id="rId2"/>
    <sheet name="PiR - izvori" sheetId="13" r:id="rId3"/>
    <sheet name="Rashodi prema funk. klasifikaci" sheetId="14" r:id="rId4"/>
    <sheet name="Posebni dio" sheetId="16" r:id="rId5"/>
  </sheets>
  <definedNames>
    <definedName name="_xlnm.Print_Area" localSheetId="1">'PiR - ekonomska klasif'!$A$1:$H$114</definedName>
    <definedName name="_xlnm.Print_Area" localSheetId="2">'PiR - izvori'!$A$1:$H$27</definedName>
    <definedName name="_xlnm.Print_Titles" localSheetId="1">'PiR - ekonomska klasif'!$4:$5</definedName>
    <definedName name="_xlnm.Print_Titles" localSheetId="2">'PiR - izvori'!$1:$1</definedName>
    <definedName name="_xlnm.Print_Titles" localSheetId="4">'Posebni dio'!#REF!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2" i="16" l="1"/>
  <c r="D291" i="16" s="1"/>
  <c r="D290" i="16" s="1"/>
  <c r="E292" i="16"/>
  <c r="E291" i="16" s="1"/>
  <c r="E290" i="16" s="1"/>
  <c r="F292" i="16"/>
  <c r="F291" i="16" s="1"/>
  <c r="E273" i="16"/>
  <c r="C286" i="16"/>
  <c r="C287" i="16"/>
  <c r="D287" i="16"/>
  <c r="D286" i="16" s="1"/>
  <c r="F287" i="16"/>
  <c r="H287" i="16" s="1"/>
  <c r="E286" i="16"/>
  <c r="E287" i="16"/>
  <c r="D214" i="16"/>
  <c r="E214" i="16"/>
  <c r="F214" i="16"/>
  <c r="H214" i="16" s="1"/>
  <c r="C214" i="16"/>
  <c r="C166" i="16"/>
  <c r="D166" i="16"/>
  <c r="F166" i="16"/>
  <c r="H166" i="16" s="1"/>
  <c r="E166" i="16"/>
  <c r="D189" i="16"/>
  <c r="E189" i="16"/>
  <c r="F189" i="16"/>
  <c r="G189" i="16" s="1"/>
  <c r="C189" i="16"/>
  <c r="D44" i="16"/>
  <c r="E44" i="16"/>
  <c r="F44" i="16"/>
  <c r="G44" i="16" s="1"/>
  <c r="E268" i="16"/>
  <c r="E267" i="16" s="1"/>
  <c r="E266" i="16" s="1"/>
  <c r="E260" i="16"/>
  <c r="E258" i="16"/>
  <c r="E257" i="16" s="1"/>
  <c r="E256" i="16" s="1"/>
  <c r="E249" i="16"/>
  <c r="E247" i="16"/>
  <c r="E244" i="16"/>
  <c r="E243" i="16"/>
  <c r="E242" i="16" s="1"/>
  <c r="E226" i="16"/>
  <c r="E225" i="16" s="1"/>
  <c r="E224" i="16" s="1"/>
  <c r="E195" i="16"/>
  <c r="E194" i="16" s="1"/>
  <c r="E186" i="16"/>
  <c r="E167" i="16"/>
  <c r="E145" i="16"/>
  <c r="E144" i="16"/>
  <c r="E143" i="16" s="1"/>
  <c r="E119" i="16"/>
  <c r="E118" i="16" s="1"/>
  <c r="E97" i="16"/>
  <c r="E96" i="16" s="1"/>
  <c r="E95" i="16" s="1"/>
  <c r="E90" i="16"/>
  <c r="E89" i="16" s="1"/>
  <c r="E88" i="16" s="1"/>
  <c r="E55" i="16"/>
  <c r="E50" i="16"/>
  <c r="E18" i="16"/>
  <c r="E14" i="16"/>
  <c r="H295" i="16"/>
  <c r="G295" i="16"/>
  <c r="H294" i="16"/>
  <c r="G294" i="16"/>
  <c r="H293" i="16"/>
  <c r="G293" i="16"/>
  <c r="H292" i="16"/>
  <c r="G292" i="16"/>
  <c r="H289" i="16"/>
  <c r="G289" i="16"/>
  <c r="H288" i="16"/>
  <c r="G288" i="16"/>
  <c r="H285" i="16"/>
  <c r="G285" i="16"/>
  <c r="H284" i="16"/>
  <c r="G284" i="16"/>
  <c r="H283" i="16"/>
  <c r="G283" i="16"/>
  <c r="H282" i="16"/>
  <c r="G282" i="16"/>
  <c r="H281" i="16"/>
  <c r="G281" i="16"/>
  <c r="H280" i="16"/>
  <c r="G280" i="16"/>
  <c r="H279" i="16"/>
  <c r="G279" i="16"/>
  <c r="H278" i="16"/>
  <c r="G278" i="16"/>
  <c r="H277" i="16"/>
  <c r="G277" i="16"/>
  <c r="H276" i="16"/>
  <c r="G276" i="16"/>
  <c r="H275" i="16"/>
  <c r="G275" i="16"/>
  <c r="H274" i="16"/>
  <c r="G274" i="16"/>
  <c r="H273" i="16"/>
  <c r="G273" i="16"/>
  <c r="H272" i="16"/>
  <c r="G272" i="16"/>
  <c r="H271" i="16"/>
  <c r="G271" i="16"/>
  <c r="H270" i="16"/>
  <c r="G270" i="16"/>
  <c r="H269" i="16"/>
  <c r="G269" i="16"/>
  <c r="H268" i="16"/>
  <c r="G268" i="16"/>
  <c r="H267" i="16"/>
  <c r="G267" i="16"/>
  <c r="H266" i="16"/>
  <c r="G266" i="16"/>
  <c r="H265" i="16"/>
  <c r="G265" i="16"/>
  <c r="H264" i="16"/>
  <c r="G264" i="16"/>
  <c r="H263" i="16"/>
  <c r="G263" i="16"/>
  <c r="H262" i="16"/>
  <c r="G262" i="16"/>
  <c r="H261" i="16"/>
  <c r="G261" i="16"/>
  <c r="H260" i="16"/>
  <c r="G260" i="16"/>
  <c r="H259" i="16"/>
  <c r="G259" i="16"/>
  <c r="H258" i="16"/>
  <c r="G258" i="16"/>
  <c r="H257" i="16"/>
  <c r="G257" i="16"/>
  <c r="H256" i="16"/>
  <c r="G256" i="16"/>
  <c r="H255" i="16"/>
  <c r="G255" i="16"/>
  <c r="H254" i="16"/>
  <c r="G254" i="16"/>
  <c r="H253" i="16"/>
  <c r="G253" i="16"/>
  <c r="H252" i="16"/>
  <c r="G252" i="16"/>
  <c r="H251" i="16"/>
  <c r="G251" i="16"/>
  <c r="H250" i="16"/>
  <c r="G250" i="16"/>
  <c r="H249" i="16"/>
  <c r="G249" i="16"/>
  <c r="H248" i="16"/>
  <c r="G248" i="16"/>
  <c r="H247" i="16"/>
  <c r="G247" i="16"/>
  <c r="H246" i="16"/>
  <c r="G246" i="16"/>
  <c r="H245" i="16"/>
  <c r="G245" i="16"/>
  <c r="H244" i="16"/>
  <c r="G244" i="16"/>
  <c r="H243" i="16"/>
  <c r="H242" i="16"/>
  <c r="H241" i="16"/>
  <c r="H240" i="16"/>
  <c r="G240" i="16"/>
  <c r="H239" i="16"/>
  <c r="G239" i="16"/>
  <c r="H238" i="16"/>
  <c r="G238" i="16"/>
  <c r="H237" i="16"/>
  <c r="G237" i="16"/>
  <c r="H236" i="16"/>
  <c r="G236" i="16"/>
  <c r="H235" i="16"/>
  <c r="G235" i="16"/>
  <c r="H234" i="16"/>
  <c r="G234" i="16"/>
  <c r="H233" i="16"/>
  <c r="G233" i="16"/>
  <c r="H232" i="16"/>
  <c r="G232" i="16"/>
  <c r="H231" i="16"/>
  <c r="G231" i="16"/>
  <c r="H230" i="16"/>
  <c r="G230" i="16"/>
  <c r="H229" i="16"/>
  <c r="G229" i="16"/>
  <c r="H228" i="16"/>
  <c r="G228" i="16"/>
  <c r="H227" i="16"/>
  <c r="G227" i="16"/>
  <c r="H226" i="16"/>
  <c r="G226" i="16"/>
  <c r="H225" i="16"/>
  <c r="G225" i="16"/>
  <c r="H224" i="16"/>
  <c r="G224" i="16"/>
  <c r="H223" i="16"/>
  <c r="G223" i="16"/>
  <c r="H222" i="16"/>
  <c r="G222" i="16"/>
  <c r="H221" i="16"/>
  <c r="G221" i="16"/>
  <c r="H220" i="16"/>
  <c r="G220" i="16"/>
  <c r="H219" i="16"/>
  <c r="G219" i="16"/>
  <c r="H218" i="16"/>
  <c r="G218" i="16"/>
  <c r="H217" i="16"/>
  <c r="G217" i="16"/>
  <c r="H216" i="16"/>
  <c r="G216" i="16"/>
  <c r="H215" i="16"/>
  <c r="G215" i="16"/>
  <c r="H213" i="16"/>
  <c r="G213" i="16"/>
  <c r="H212" i="16"/>
  <c r="G212" i="16"/>
  <c r="H211" i="16"/>
  <c r="G211" i="16"/>
  <c r="H210" i="16"/>
  <c r="G210" i="16"/>
  <c r="H209" i="16"/>
  <c r="G209" i="16"/>
  <c r="H208" i="16"/>
  <c r="G208" i="16"/>
  <c r="H207" i="16"/>
  <c r="G207" i="16"/>
  <c r="H206" i="16"/>
  <c r="G206" i="16"/>
  <c r="H205" i="16"/>
  <c r="G205" i="16"/>
  <c r="H204" i="16"/>
  <c r="G204" i="16"/>
  <c r="H203" i="16"/>
  <c r="G203" i="16"/>
  <c r="H202" i="16"/>
  <c r="G202" i="16"/>
  <c r="H201" i="16"/>
  <c r="G201" i="16"/>
  <c r="H200" i="16"/>
  <c r="G200" i="16"/>
  <c r="H199" i="16"/>
  <c r="G199" i="16"/>
  <c r="H198" i="16"/>
  <c r="G198" i="16"/>
  <c r="H197" i="16"/>
  <c r="G197" i="16"/>
  <c r="H196" i="16"/>
  <c r="G196" i="16"/>
  <c r="H195" i="16"/>
  <c r="G195" i="16"/>
  <c r="H194" i="16"/>
  <c r="G194" i="16"/>
  <c r="H193" i="16"/>
  <c r="G193" i="16"/>
  <c r="H192" i="16"/>
  <c r="G192" i="16"/>
  <c r="H191" i="16"/>
  <c r="G191" i="16"/>
  <c r="H190" i="16"/>
  <c r="G190" i="16"/>
  <c r="H188" i="16"/>
  <c r="G188" i="16"/>
  <c r="H187" i="16"/>
  <c r="G187" i="16"/>
  <c r="H186" i="16"/>
  <c r="G186" i="16"/>
  <c r="H185" i="16"/>
  <c r="G185" i="16"/>
  <c r="H184" i="16"/>
  <c r="G184" i="16"/>
  <c r="H183" i="16"/>
  <c r="G183" i="16"/>
  <c r="H182" i="16"/>
  <c r="G182" i="16"/>
  <c r="H181" i="16"/>
  <c r="G181" i="16"/>
  <c r="H180" i="16"/>
  <c r="G180" i="16"/>
  <c r="H179" i="16"/>
  <c r="G179" i="16"/>
  <c r="H178" i="16"/>
  <c r="G178" i="16"/>
  <c r="H177" i="16"/>
  <c r="G177" i="16"/>
  <c r="H176" i="16"/>
  <c r="G176" i="16"/>
  <c r="H175" i="16"/>
  <c r="G175" i="16"/>
  <c r="H174" i="16"/>
  <c r="G174" i="16"/>
  <c r="H173" i="16"/>
  <c r="G173" i="16"/>
  <c r="H172" i="16"/>
  <c r="G172" i="16"/>
  <c r="H171" i="16"/>
  <c r="G171" i="16"/>
  <c r="H170" i="16"/>
  <c r="G170" i="16"/>
  <c r="H169" i="16"/>
  <c r="G169" i="16"/>
  <c r="H168" i="16"/>
  <c r="G168" i="16"/>
  <c r="H167" i="16"/>
  <c r="G167" i="16"/>
  <c r="H165" i="16"/>
  <c r="H164" i="16"/>
  <c r="G164" i="16"/>
  <c r="H163" i="16"/>
  <c r="G163" i="16"/>
  <c r="H162" i="16"/>
  <c r="G162" i="16"/>
  <c r="H161" i="16"/>
  <c r="G161" i="16"/>
  <c r="H160" i="16"/>
  <c r="G160" i="16"/>
  <c r="H159" i="16"/>
  <c r="G159" i="16"/>
  <c r="H158" i="16"/>
  <c r="G158" i="16"/>
  <c r="H157" i="16"/>
  <c r="G157" i="16"/>
  <c r="H156" i="16"/>
  <c r="G156" i="16"/>
  <c r="H155" i="16"/>
  <c r="G155" i="16"/>
  <c r="H154" i="16"/>
  <c r="G154" i="16"/>
  <c r="H153" i="16"/>
  <c r="G153" i="16"/>
  <c r="H152" i="16"/>
  <c r="G152" i="16"/>
  <c r="H151" i="16"/>
  <c r="G151" i="16"/>
  <c r="H150" i="16"/>
  <c r="G150" i="16"/>
  <c r="H149" i="16"/>
  <c r="G149" i="16"/>
  <c r="H148" i="16"/>
  <c r="G148" i="16"/>
  <c r="H147" i="16"/>
  <c r="G147" i="16"/>
  <c r="H146" i="16"/>
  <c r="G146" i="16"/>
  <c r="H145" i="16"/>
  <c r="G145" i="16"/>
  <c r="H144" i="16"/>
  <c r="G144" i="16"/>
  <c r="H143" i="16"/>
  <c r="G143" i="16"/>
  <c r="H142" i="16"/>
  <c r="G142" i="16"/>
  <c r="H141" i="16"/>
  <c r="G141" i="16"/>
  <c r="H140" i="16"/>
  <c r="G140" i="16"/>
  <c r="H139" i="16"/>
  <c r="G139" i="16"/>
  <c r="H138" i="16"/>
  <c r="G138" i="16"/>
  <c r="H137" i="16"/>
  <c r="G137" i="16"/>
  <c r="H136" i="16"/>
  <c r="G136" i="16"/>
  <c r="H135" i="16"/>
  <c r="G135" i="16"/>
  <c r="H134" i="16"/>
  <c r="G134" i="16"/>
  <c r="H133" i="16"/>
  <c r="G133" i="16"/>
  <c r="H132" i="16"/>
  <c r="G132" i="16"/>
  <c r="H131" i="16"/>
  <c r="G131" i="16"/>
  <c r="H130" i="16"/>
  <c r="G130" i="16"/>
  <c r="H129" i="16"/>
  <c r="G129" i="16"/>
  <c r="H128" i="16"/>
  <c r="G128" i="16"/>
  <c r="H127" i="16"/>
  <c r="G127" i="16"/>
  <c r="H126" i="16"/>
  <c r="G126" i="16"/>
  <c r="H125" i="16"/>
  <c r="G125" i="16"/>
  <c r="H124" i="16"/>
  <c r="G124" i="16"/>
  <c r="H123" i="16"/>
  <c r="G123" i="16"/>
  <c r="H122" i="16"/>
  <c r="G122" i="16"/>
  <c r="H121" i="16"/>
  <c r="G121" i="16"/>
  <c r="H120" i="16"/>
  <c r="G120" i="16"/>
  <c r="H119" i="16"/>
  <c r="G119" i="16"/>
  <c r="H118" i="16"/>
  <c r="G118" i="16"/>
  <c r="H117" i="16"/>
  <c r="G117" i="16"/>
  <c r="H116" i="16"/>
  <c r="G116" i="16"/>
  <c r="H115" i="16"/>
  <c r="G115" i="16"/>
  <c r="H114" i="16"/>
  <c r="G114" i="16"/>
  <c r="H113" i="16"/>
  <c r="G113" i="16"/>
  <c r="H112" i="16"/>
  <c r="G112" i="16"/>
  <c r="H111" i="16"/>
  <c r="G111" i="16"/>
  <c r="H110" i="16"/>
  <c r="G110" i="16"/>
  <c r="H109" i="16"/>
  <c r="G109" i="16"/>
  <c r="H108" i="16"/>
  <c r="G108" i="16"/>
  <c r="H107" i="16"/>
  <c r="G107" i="16"/>
  <c r="H106" i="16"/>
  <c r="G106" i="16"/>
  <c r="H105" i="16"/>
  <c r="G105" i="16"/>
  <c r="H104" i="16"/>
  <c r="G104" i="16"/>
  <c r="H103" i="16"/>
  <c r="G103" i="16"/>
  <c r="H102" i="16"/>
  <c r="G102" i="16"/>
  <c r="H101" i="16"/>
  <c r="G101" i="16"/>
  <c r="H100" i="16"/>
  <c r="G100" i="16"/>
  <c r="H99" i="16"/>
  <c r="G99" i="16"/>
  <c r="H98" i="16"/>
  <c r="G98" i="16"/>
  <c r="H97" i="16"/>
  <c r="G97" i="16"/>
  <c r="H96" i="16"/>
  <c r="G96" i="16"/>
  <c r="H95" i="16"/>
  <c r="G95" i="16"/>
  <c r="H94" i="16"/>
  <c r="H93" i="16"/>
  <c r="G93" i="16"/>
  <c r="H92" i="16"/>
  <c r="G92" i="16"/>
  <c r="H91" i="16"/>
  <c r="G91" i="16"/>
  <c r="H90" i="16"/>
  <c r="G90" i="16"/>
  <c r="H89" i="16"/>
  <c r="G89" i="16"/>
  <c r="H88" i="16"/>
  <c r="G88" i="16"/>
  <c r="H87" i="16"/>
  <c r="G87" i="16"/>
  <c r="H86" i="16"/>
  <c r="G86" i="16"/>
  <c r="H85" i="16"/>
  <c r="G85" i="16"/>
  <c r="H84" i="16"/>
  <c r="G84" i="16"/>
  <c r="H83" i="16"/>
  <c r="G83" i="16"/>
  <c r="H82" i="16"/>
  <c r="G82" i="16"/>
  <c r="H81" i="16"/>
  <c r="G81" i="16"/>
  <c r="H80" i="16"/>
  <c r="G80" i="16"/>
  <c r="H79" i="16"/>
  <c r="G79" i="16"/>
  <c r="H78" i="16"/>
  <c r="G78" i="16"/>
  <c r="H77" i="16"/>
  <c r="G77" i="16"/>
  <c r="H76" i="16"/>
  <c r="G76" i="16"/>
  <c r="H75" i="16"/>
  <c r="G75" i="16"/>
  <c r="H74" i="16"/>
  <c r="G74" i="16"/>
  <c r="H73" i="16"/>
  <c r="G73" i="16"/>
  <c r="H72" i="16"/>
  <c r="G72" i="16"/>
  <c r="H71" i="16"/>
  <c r="G71" i="16"/>
  <c r="H70" i="16"/>
  <c r="G70" i="16"/>
  <c r="H69" i="16"/>
  <c r="G69" i="16"/>
  <c r="H68" i="16"/>
  <c r="G68" i="16"/>
  <c r="H67" i="16"/>
  <c r="G67" i="16"/>
  <c r="H66" i="16"/>
  <c r="G66" i="16"/>
  <c r="H65" i="16"/>
  <c r="G65" i="16"/>
  <c r="H64" i="16"/>
  <c r="G64" i="16"/>
  <c r="H63" i="16"/>
  <c r="G63" i="16"/>
  <c r="H62" i="16"/>
  <c r="G62" i="16"/>
  <c r="H61" i="16"/>
  <c r="G61" i="16"/>
  <c r="H60" i="16"/>
  <c r="G60" i="16"/>
  <c r="H59" i="16"/>
  <c r="G59" i="16"/>
  <c r="H58" i="16"/>
  <c r="G58" i="16"/>
  <c r="H57" i="16"/>
  <c r="G57" i="16"/>
  <c r="H56" i="16"/>
  <c r="G56" i="16"/>
  <c r="H55" i="16"/>
  <c r="G55" i="16"/>
  <c r="H54" i="16"/>
  <c r="G54" i="16"/>
  <c r="H53" i="16"/>
  <c r="G53" i="16"/>
  <c r="H52" i="16"/>
  <c r="G52" i="16"/>
  <c r="H51" i="16"/>
  <c r="G51" i="16"/>
  <c r="H50" i="16"/>
  <c r="G50" i="16"/>
  <c r="H49" i="16"/>
  <c r="H48" i="16"/>
  <c r="H47" i="16"/>
  <c r="G47" i="16"/>
  <c r="H46" i="16"/>
  <c r="G46" i="16"/>
  <c r="H45" i="16"/>
  <c r="G45" i="16"/>
  <c r="H44" i="16"/>
  <c r="H43" i="16"/>
  <c r="G43" i="16"/>
  <c r="H42" i="16"/>
  <c r="G42" i="16"/>
  <c r="H41" i="16"/>
  <c r="G41" i="16"/>
  <c r="H40" i="16"/>
  <c r="G40" i="16"/>
  <c r="H39" i="16"/>
  <c r="G39" i="16"/>
  <c r="H38" i="16"/>
  <c r="G38" i="16"/>
  <c r="H37" i="16"/>
  <c r="G37" i="16"/>
  <c r="H36" i="16"/>
  <c r="G36" i="16"/>
  <c r="H35" i="16"/>
  <c r="G35" i="16"/>
  <c r="H34" i="16"/>
  <c r="G34" i="16"/>
  <c r="H33" i="16"/>
  <c r="G33" i="16"/>
  <c r="H32" i="16"/>
  <c r="G32" i="16"/>
  <c r="H31" i="16"/>
  <c r="G31" i="16"/>
  <c r="H30" i="16"/>
  <c r="G30" i="16"/>
  <c r="H29" i="16"/>
  <c r="G29" i="16"/>
  <c r="H28" i="16"/>
  <c r="G28" i="16"/>
  <c r="H27" i="16"/>
  <c r="G27" i="16"/>
  <c r="H26" i="16"/>
  <c r="G26" i="16"/>
  <c r="H25" i="16"/>
  <c r="G25" i="16"/>
  <c r="H24" i="16"/>
  <c r="G24" i="16"/>
  <c r="H23" i="16"/>
  <c r="G23" i="16"/>
  <c r="H22" i="16"/>
  <c r="G22" i="16"/>
  <c r="H21" i="16"/>
  <c r="G21" i="16"/>
  <c r="H20" i="16"/>
  <c r="G20" i="16"/>
  <c r="H19" i="16"/>
  <c r="G19" i="16"/>
  <c r="H18" i="16"/>
  <c r="G18" i="16"/>
  <c r="H17" i="16"/>
  <c r="G17" i="16"/>
  <c r="H16" i="16"/>
  <c r="G16" i="16"/>
  <c r="H15" i="16"/>
  <c r="G15" i="16"/>
  <c r="H14" i="16"/>
  <c r="G14" i="16"/>
  <c r="H13" i="16"/>
  <c r="G13" i="16"/>
  <c r="H12" i="16"/>
  <c r="G12" i="16"/>
  <c r="H11" i="16"/>
  <c r="H10" i="16"/>
  <c r="H9" i="16"/>
  <c r="H8" i="16"/>
  <c r="H7" i="16"/>
  <c r="H6" i="16"/>
  <c r="C241" i="16"/>
  <c r="G241" i="16" s="1"/>
  <c r="C292" i="16"/>
  <c r="C291" i="16"/>
  <c r="C290" i="16"/>
  <c r="C268" i="16"/>
  <c r="C267" i="16" s="1"/>
  <c r="C266" i="16" s="1"/>
  <c r="C260" i="16"/>
  <c r="C258" i="16"/>
  <c r="C257" i="16" s="1"/>
  <c r="C256" i="16" s="1"/>
  <c r="C249" i="16"/>
  <c r="C247" i="16"/>
  <c r="C243" i="16" s="1"/>
  <c r="C242" i="16" s="1"/>
  <c r="G242" i="16" s="1"/>
  <c r="C244" i="16"/>
  <c r="C225" i="16"/>
  <c r="C226" i="16"/>
  <c r="C195" i="16"/>
  <c r="C194" i="16" s="1"/>
  <c r="C186" i="16"/>
  <c r="C167" i="16"/>
  <c r="C145" i="16"/>
  <c r="C144" i="16" s="1"/>
  <c r="C143" i="16" s="1"/>
  <c r="C120" i="16"/>
  <c r="C119" i="16" s="1"/>
  <c r="C118" i="16" s="1"/>
  <c r="C97" i="16"/>
  <c r="C90" i="16"/>
  <c r="C83" i="16"/>
  <c r="C55" i="16"/>
  <c r="C50" i="16"/>
  <c r="C44" i="16"/>
  <c r="C18" i="16"/>
  <c r="C14" i="16"/>
  <c r="H6" i="14"/>
  <c r="H8" i="14"/>
  <c r="G8" i="14"/>
  <c r="H7" i="14"/>
  <c r="G7" i="14"/>
  <c r="G6" i="14"/>
  <c r="F8" i="14"/>
  <c r="D8" i="14"/>
  <c r="E26" i="13"/>
  <c r="E17" i="13"/>
  <c r="E10" i="13"/>
  <c r="E7" i="13"/>
  <c r="E6" i="13" s="1"/>
  <c r="I6" i="13"/>
  <c r="I17" i="13"/>
  <c r="G21" i="13"/>
  <c r="H21" i="13"/>
  <c r="G10" i="13"/>
  <c r="H10" i="13"/>
  <c r="D17" i="13"/>
  <c r="F17" i="13"/>
  <c r="J17" i="13" s="1"/>
  <c r="D6" i="13"/>
  <c r="F6" i="13"/>
  <c r="C17" i="13"/>
  <c r="C6" i="13"/>
  <c r="E78" i="11"/>
  <c r="I6" i="11"/>
  <c r="E106" i="11"/>
  <c r="E105" i="11"/>
  <c r="E84" i="11"/>
  <c r="E77" i="11"/>
  <c r="E76" i="11"/>
  <c r="E72" i="11"/>
  <c r="E70" i="11"/>
  <c r="E62" i="11"/>
  <c r="E59" i="11"/>
  <c r="E66" i="11"/>
  <c r="E57" i="11"/>
  <c r="E83" i="11"/>
  <c r="E39" i="11"/>
  <c r="D96" i="11"/>
  <c r="E96" i="11"/>
  <c r="F96" i="11"/>
  <c r="C96" i="11"/>
  <c r="F97" i="11"/>
  <c r="G291" i="16" l="1"/>
  <c r="H291" i="16"/>
  <c r="F290" i="16"/>
  <c r="F286" i="16"/>
  <c r="G287" i="16"/>
  <c r="G214" i="16"/>
  <c r="C165" i="16"/>
  <c r="G165" i="16" s="1"/>
  <c r="C94" i="16"/>
  <c r="G94" i="16" s="1"/>
  <c r="G166" i="16"/>
  <c r="H189" i="16"/>
  <c r="E13" i="16"/>
  <c r="E12" i="16" s="1"/>
  <c r="E165" i="16"/>
  <c r="E94" i="16" s="1"/>
  <c r="E49" i="16"/>
  <c r="E48" i="16" s="1"/>
  <c r="E11" i="16" s="1"/>
  <c r="E241" i="16"/>
  <c r="G243" i="16"/>
  <c r="C224" i="16"/>
  <c r="C13" i="16"/>
  <c r="C12" i="16" s="1"/>
  <c r="C96" i="16"/>
  <c r="C95" i="16" s="1"/>
  <c r="C89" i="16"/>
  <c r="C88" i="16" s="1"/>
  <c r="C49" i="16"/>
  <c r="H290" i="16" l="1"/>
  <c r="G290" i="16"/>
  <c r="G286" i="16"/>
  <c r="H286" i="16"/>
  <c r="E10" i="16"/>
  <c r="E9" i="16" s="1"/>
  <c r="E8" i="16" s="1"/>
  <c r="E7" i="16" s="1"/>
  <c r="E6" i="16" s="1"/>
  <c r="C48" i="16"/>
  <c r="G49" i="16"/>
  <c r="C11" i="16" l="1"/>
  <c r="G48" i="16"/>
  <c r="G11" i="16" l="1"/>
  <c r="C10" i="16"/>
  <c r="G10" i="16" l="1"/>
  <c r="C9" i="16"/>
  <c r="C8" i="16" l="1"/>
  <c r="G9" i="16"/>
  <c r="C7" i="16" l="1"/>
  <c r="G8" i="16"/>
  <c r="C6" i="16" l="1"/>
  <c r="G7" i="16"/>
  <c r="G6" i="16" l="1"/>
  <c r="H10" i="11" l="1"/>
  <c r="G10" i="11"/>
  <c r="F9" i="11"/>
  <c r="G9" i="11" s="1"/>
  <c r="E9" i="11"/>
  <c r="D9" i="11"/>
  <c r="C9" i="11"/>
  <c r="F42" i="11"/>
  <c r="E42" i="11"/>
  <c r="E41" i="11" s="1"/>
  <c r="D42" i="11"/>
  <c r="D41" i="11" s="1"/>
  <c r="F41" i="11"/>
  <c r="H9" i="11" l="1"/>
  <c r="C42" i="11"/>
  <c r="C41" i="11" s="1"/>
  <c r="H43" i="11"/>
  <c r="G43" i="11"/>
  <c r="C18" i="13"/>
  <c r="C113" i="11"/>
  <c r="C109" i="11"/>
  <c r="C104" i="11"/>
  <c r="C101" i="11"/>
  <c r="C100" i="11" s="1"/>
  <c r="C95" i="11"/>
  <c r="C90" i="11"/>
  <c r="C89" i="11" s="1"/>
  <c r="C81" i="11"/>
  <c r="C79" i="11"/>
  <c r="C69" i="11"/>
  <c r="C61" i="11"/>
  <c r="C56" i="11"/>
  <c r="C55" i="11" s="1"/>
  <c r="C53" i="11"/>
  <c r="C51" i="11"/>
  <c r="C47" i="11"/>
  <c r="C46" i="11"/>
  <c r="C38" i="11"/>
  <c r="C37" i="11" s="1"/>
  <c r="C34" i="11"/>
  <c r="C31" i="11"/>
  <c r="C30" i="11" s="1"/>
  <c r="C28" i="11"/>
  <c r="C25" i="11" s="1"/>
  <c r="C26" i="11"/>
  <c r="C22" i="11"/>
  <c r="C21" i="11"/>
  <c r="C19" i="11"/>
  <c r="C16" i="11"/>
  <c r="C14" i="11"/>
  <c r="C11" i="11"/>
  <c r="F11" i="10"/>
  <c r="C8" i="11" l="1"/>
  <c r="G41" i="11"/>
  <c r="G42" i="11"/>
  <c r="C45" i="11"/>
  <c r="C103" i="11"/>
  <c r="C99" i="11" s="1"/>
  <c r="C7" i="11"/>
  <c r="C6" i="11" s="1"/>
  <c r="C44" i="11" l="1"/>
  <c r="H11" i="13" l="1"/>
  <c r="G25" i="13" l="1"/>
  <c r="G26" i="13"/>
  <c r="G19" i="13"/>
  <c r="H27" i="13"/>
  <c r="G27" i="13"/>
  <c r="H26" i="13"/>
  <c r="H25" i="13"/>
  <c r="H24" i="13"/>
  <c r="G24" i="13"/>
  <c r="H23" i="13"/>
  <c r="G23" i="13"/>
  <c r="H22" i="13"/>
  <c r="G22" i="13"/>
  <c r="H20" i="13"/>
  <c r="G20" i="13"/>
  <c r="H19" i="13"/>
  <c r="H18" i="13"/>
  <c r="G18" i="13"/>
  <c r="H16" i="13"/>
  <c r="G16" i="13"/>
  <c r="H15" i="13"/>
  <c r="G15" i="13"/>
  <c r="H14" i="13"/>
  <c r="G14" i="13"/>
  <c r="H13" i="13"/>
  <c r="G13" i="13"/>
  <c r="H12" i="13"/>
  <c r="G12" i="13"/>
  <c r="G11" i="13"/>
  <c r="H9" i="13"/>
  <c r="G9" i="13"/>
  <c r="H8" i="13"/>
  <c r="G8" i="13"/>
  <c r="H7" i="13"/>
  <c r="G7" i="13"/>
  <c r="G6" i="13"/>
  <c r="H114" i="11"/>
  <c r="G114" i="11"/>
  <c r="H112" i="11"/>
  <c r="G112" i="11"/>
  <c r="H111" i="11"/>
  <c r="G111" i="11"/>
  <c r="H110" i="11"/>
  <c r="G110" i="11"/>
  <c r="H108" i="11"/>
  <c r="G108" i="11"/>
  <c r="H107" i="11"/>
  <c r="G107" i="11"/>
  <c r="H106" i="11"/>
  <c r="G106" i="11"/>
  <c r="H105" i="11"/>
  <c r="G105" i="11"/>
  <c r="H102" i="11"/>
  <c r="G102" i="11"/>
  <c r="H98" i="11"/>
  <c r="G98" i="11"/>
  <c r="H94" i="11"/>
  <c r="G94" i="11"/>
  <c r="H93" i="11"/>
  <c r="G93" i="11"/>
  <c r="H92" i="11"/>
  <c r="G92" i="11"/>
  <c r="H91" i="11"/>
  <c r="G91" i="11"/>
  <c r="H88" i="11"/>
  <c r="G88" i="11"/>
  <c r="H87" i="11"/>
  <c r="G87" i="11"/>
  <c r="H86" i="11"/>
  <c r="G86" i="11"/>
  <c r="H85" i="11"/>
  <c r="G85" i="11"/>
  <c r="H84" i="11"/>
  <c r="G84" i="11"/>
  <c r="H83" i="11"/>
  <c r="G83" i="11"/>
  <c r="H82" i="11"/>
  <c r="G82" i="11"/>
  <c r="H80" i="11"/>
  <c r="G80" i="11"/>
  <c r="H78" i="11"/>
  <c r="G78" i="11"/>
  <c r="H77" i="11"/>
  <c r="G77" i="11"/>
  <c r="H76" i="11"/>
  <c r="G76" i="11"/>
  <c r="H75" i="11"/>
  <c r="G75" i="11"/>
  <c r="H74" i="11"/>
  <c r="G74" i="11"/>
  <c r="H73" i="11"/>
  <c r="G73" i="11"/>
  <c r="H72" i="11"/>
  <c r="G72" i="11"/>
  <c r="H71" i="11"/>
  <c r="G71" i="11"/>
  <c r="H70" i="11"/>
  <c r="G70" i="11"/>
  <c r="H68" i="11"/>
  <c r="G68" i="11"/>
  <c r="H67" i="11"/>
  <c r="G67" i="11"/>
  <c r="H66" i="11"/>
  <c r="G66" i="11"/>
  <c r="H65" i="11"/>
  <c r="G65" i="11"/>
  <c r="H64" i="11"/>
  <c r="G64" i="11"/>
  <c r="H63" i="11"/>
  <c r="G63" i="11"/>
  <c r="H62" i="11"/>
  <c r="G62" i="11"/>
  <c r="H60" i="11"/>
  <c r="G60" i="11"/>
  <c r="H59" i="11"/>
  <c r="G59" i="11"/>
  <c r="H58" i="11"/>
  <c r="G58" i="11"/>
  <c r="H57" i="11"/>
  <c r="G57" i="11"/>
  <c r="H54" i="11"/>
  <c r="G54" i="11"/>
  <c r="H52" i="11"/>
  <c r="G52" i="11"/>
  <c r="H50" i="11"/>
  <c r="G50" i="11"/>
  <c r="H49" i="11"/>
  <c r="G49" i="11"/>
  <c r="H48" i="11"/>
  <c r="G48" i="11"/>
  <c r="H40" i="11"/>
  <c r="G40" i="11"/>
  <c r="H39" i="11"/>
  <c r="G39" i="11"/>
  <c r="H36" i="11"/>
  <c r="G36" i="11"/>
  <c r="H35" i="11"/>
  <c r="G35" i="11"/>
  <c r="H33" i="11"/>
  <c r="G33" i="11"/>
  <c r="H32" i="11"/>
  <c r="G32" i="11"/>
  <c r="H29" i="11"/>
  <c r="G29" i="11"/>
  <c r="H27" i="11"/>
  <c r="G27" i="11"/>
  <c r="H24" i="11"/>
  <c r="G24" i="11"/>
  <c r="H23" i="11"/>
  <c r="G23" i="11"/>
  <c r="H20" i="11"/>
  <c r="G20" i="11"/>
  <c r="H18" i="11"/>
  <c r="G18" i="11"/>
  <c r="H17" i="11"/>
  <c r="G17" i="11"/>
  <c r="H15" i="11"/>
  <c r="G15" i="11"/>
  <c r="H13" i="11"/>
  <c r="G13" i="11"/>
  <c r="H12" i="11"/>
  <c r="G12" i="11"/>
  <c r="H17" i="13" l="1"/>
  <c r="H6" i="13"/>
  <c r="G17" i="13"/>
  <c r="F38" i="11"/>
  <c r="E38" i="11"/>
  <c r="E37" i="11" s="1"/>
  <c r="D38" i="11"/>
  <c r="D37" i="11" s="1"/>
  <c r="F113" i="11"/>
  <c r="F109" i="11"/>
  <c r="F104" i="11"/>
  <c r="F101" i="11"/>
  <c r="F90" i="11"/>
  <c r="F81" i="11"/>
  <c r="F79" i="11"/>
  <c r="F69" i="11"/>
  <c r="F61" i="11"/>
  <c r="F56" i="11"/>
  <c r="F53" i="11"/>
  <c r="F51" i="11"/>
  <c r="F47" i="11"/>
  <c r="F34" i="11"/>
  <c r="F31" i="11"/>
  <c r="F28" i="11"/>
  <c r="F26" i="11"/>
  <c r="F22" i="11"/>
  <c r="F19" i="11"/>
  <c r="F16" i="11"/>
  <c r="F14" i="11"/>
  <c r="F11" i="11"/>
  <c r="F8" i="11" s="1"/>
  <c r="E113" i="11"/>
  <c r="E109" i="11"/>
  <c r="E104" i="11"/>
  <c r="E101" i="11"/>
  <c r="E100" i="11" s="1"/>
  <c r="E95" i="11"/>
  <c r="E90" i="11"/>
  <c r="E89" i="11" s="1"/>
  <c r="E81" i="11"/>
  <c r="E79" i="11"/>
  <c r="E69" i="11"/>
  <c r="E61" i="11"/>
  <c r="E56" i="11"/>
  <c r="E53" i="11"/>
  <c r="E51" i="11"/>
  <c r="E47" i="11"/>
  <c r="E34" i="11"/>
  <c r="E31" i="11"/>
  <c r="E28" i="11"/>
  <c r="E26" i="11"/>
  <c r="E22" i="11"/>
  <c r="E21" i="11" s="1"/>
  <c r="E19" i="11"/>
  <c r="E16" i="11"/>
  <c r="E14" i="11"/>
  <c r="E11" i="11"/>
  <c r="D113" i="11"/>
  <c r="D109" i="11"/>
  <c r="D104" i="11"/>
  <c r="D101" i="11"/>
  <c r="D90" i="11"/>
  <c r="D89" i="11" s="1"/>
  <c r="D81" i="11"/>
  <c r="D79" i="11"/>
  <c r="D69" i="11"/>
  <c r="D61" i="11"/>
  <c r="D56" i="11"/>
  <c r="D53" i="11"/>
  <c r="D51" i="11"/>
  <c r="D47" i="11"/>
  <c r="D34" i="11"/>
  <c r="D31" i="11"/>
  <c r="D28" i="11"/>
  <c r="D26" i="11"/>
  <c r="D22" i="11"/>
  <c r="D21" i="11" s="1"/>
  <c r="D19" i="11"/>
  <c r="D16" i="11"/>
  <c r="D14" i="11"/>
  <c r="D11" i="11"/>
  <c r="D8" i="11" s="1"/>
  <c r="E8" i="11" l="1"/>
  <c r="F21" i="11"/>
  <c r="H22" i="11"/>
  <c r="G22" i="11"/>
  <c r="H104" i="11"/>
  <c r="G104" i="11"/>
  <c r="H109" i="11"/>
  <c r="G109" i="11"/>
  <c r="H113" i="11"/>
  <c r="G113" i="11"/>
  <c r="H19" i="11"/>
  <c r="G19" i="11"/>
  <c r="H28" i="11"/>
  <c r="G28" i="11"/>
  <c r="H34" i="11"/>
  <c r="G34" i="11"/>
  <c r="H51" i="11"/>
  <c r="G51" i="11"/>
  <c r="H53" i="11"/>
  <c r="G53" i="11"/>
  <c r="H79" i="11"/>
  <c r="G79" i="11"/>
  <c r="H81" i="11"/>
  <c r="G81" i="11"/>
  <c r="F37" i="11"/>
  <c r="H38" i="11"/>
  <c r="G38" i="11"/>
  <c r="F95" i="11"/>
  <c r="H96" i="11"/>
  <c r="G96" i="11"/>
  <c r="H11" i="11"/>
  <c r="G11" i="11"/>
  <c r="H14" i="11"/>
  <c r="G14" i="11"/>
  <c r="H16" i="11"/>
  <c r="G16" i="11"/>
  <c r="H26" i="11"/>
  <c r="G26" i="11"/>
  <c r="H31" i="11"/>
  <c r="G31" i="11"/>
  <c r="H56" i="11"/>
  <c r="G56" i="11"/>
  <c r="H69" i="11"/>
  <c r="G69" i="11"/>
  <c r="F89" i="11"/>
  <c r="H90" i="11"/>
  <c r="G90" i="11"/>
  <c r="F100" i="11"/>
  <c r="H101" i="11"/>
  <c r="G101" i="11"/>
  <c r="H61" i="11"/>
  <c r="G61" i="11"/>
  <c r="H47" i="11"/>
  <c r="G47" i="11"/>
  <c r="E30" i="11"/>
  <c r="E46" i="11"/>
  <c r="D30" i="11"/>
  <c r="D103" i="11"/>
  <c r="F46" i="11"/>
  <c r="D25" i="11"/>
  <c r="E25" i="11"/>
  <c r="D46" i="11"/>
  <c r="E55" i="11"/>
  <c r="D55" i="11"/>
  <c r="F25" i="11"/>
  <c r="F55" i="11"/>
  <c r="D95" i="11"/>
  <c r="D100" i="11"/>
  <c r="F30" i="11"/>
  <c r="E103" i="11"/>
  <c r="E99" i="11" s="1"/>
  <c r="F103" i="11"/>
  <c r="H13" i="10"/>
  <c r="H10" i="10"/>
  <c r="F7" i="11" l="1"/>
  <c r="F99" i="11"/>
  <c r="H103" i="11"/>
  <c r="G103" i="11"/>
  <c r="H8" i="11"/>
  <c r="G8" i="11"/>
  <c r="H30" i="11"/>
  <c r="G30" i="11"/>
  <c r="H25" i="11"/>
  <c r="G25" i="11"/>
  <c r="H100" i="11"/>
  <c r="G100" i="11"/>
  <c r="H95" i="11"/>
  <c r="G95" i="11"/>
  <c r="H89" i="11"/>
  <c r="G89" i="11"/>
  <c r="H37" i="11"/>
  <c r="G37" i="11"/>
  <c r="H21" i="11"/>
  <c r="G21" i="11"/>
  <c r="H55" i="11"/>
  <c r="G55" i="11"/>
  <c r="H46" i="11"/>
  <c r="G46" i="11"/>
  <c r="E45" i="11"/>
  <c r="E44" i="11" s="1"/>
  <c r="D99" i="11"/>
  <c r="F45" i="11"/>
  <c r="D45" i="11"/>
  <c r="K15" i="10"/>
  <c r="K14" i="10"/>
  <c r="J15" i="10"/>
  <c r="J14" i="10"/>
  <c r="J11" i="10"/>
  <c r="K11" i="10"/>
  <c r="F10" i="10"/>
  <c r="E7" i="11" l="1"/>
  <c r="E6" i="11" s="1"/>
  <c r="H99" i="11"/>
  <c r="G99" i="11"/>
  <c r="F44" i="11"/>
  <c r="H45" i="11"/>
  <c r="G45" i="11"/>
  <c r="D44" i="11"/>
  <c r="G7" i="11"/>
  <c r="F6" i="11"/>
  <c r="H42" i="11" l="1"/>
  <c r="G6" i="11"/>
  <c r="H44" i="11"/>
  <c r="G44" i="11"/>
  <c r="H41" i="11" l="1"/>
  <c r="D7" i="11"/>
  <c r="F13" i="10"/>
  <c r="F16" i="10" s="1"/>
  <c r="D6" i="11" l="1"/>
  <c r="H7" i="11"/>
  <c r="G13" i="10"/>
  <c r="G10" i="10"/>
  <c r="H6" i="11" l="1"/>
  <c r="G16" i="10"/>
  <c r="F42" i="10"/>
  <c r="G39" i="10" s="1"/>
  <c r="G42" i="10" s="1"/>
  <c r="I24" i="10"/>
  <c r="H24" i="10"/>
  <c r="G24" i="10"/>
  <c r="F24" i="10"/>
  <c r="I13" i="10"/>
  <c r="I10" i="10"/>
  <c r="J10" i="10" s="1"/>
  <c r="J13" i="10" l="1"/>
  <c r="K13" i="10"/>
  <c r="K10" i="10"/>
  <c r="H39" i="10"/>
  <c r="H42" i="10" s="1"/>
  <c r="I39" i="10" s="1"/>
  <c r="I42" i="10" s="1"/>
  <c r="J39" i="10" s="1"/>
  <c r="J42" i="10" s="1"/>
  <c r="I16" i="10"/>
  <c r="I25" i="10" l="1"/>
  <c r="J16" i="10"/>
  <c r="K16" i="10"/>
  <c r="F25" i="10"/>
  <c r="H16" i="10"/>
  <c r="H25" i="10" s="1"/>
  <c r="H32" i="10" s="1"/>
  <c r="H33" i="10" s="1"/>
  <c r="I32" i="10" l="1"/>
  <c r="F32" i="10"/>
  <c r="F33" i="10" s="1"/>
  <c r="J25" i="10"/>
  <c r="G25" i="10"/>
  <c r="K25" i="10" s="1"/>
  <c r="I33" i="10" l="1"/>
  <c r="G32" i="10"/>
  <c r="G33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Jasminka Marija Percaic</author>
  </authors>
  <commentList>
    <comment ref="F31" authorId="0" shapeId="0" xr:uid="{04930D51-D487-42F5-B37E-FB64EC16465A}">
      <text>
        <r>
          <rPr>
            <b/>
            <sz val="9"/>
            <color indexed="81"/>
            <rFont val="Tahoma"/>
            <family val="2"/>
            <charset val="238"/>
          </rPr>
          <t>Jasminka Marija Percaic:</t>
        </r>
        <r>
          <rPr>
            <sz val="9"/>
            <color indexed="81"/>
            <rFont val="Tahoma"/>
            <family val="2"/>
            <charset val="238"/>
          </rPr>
          <t xml:space="preserve">
iz 2024.
</t>
        </r>
      </text>
    </comment>
    <comment ref="I31" authorId="0" shapeId="0" xr:uid="{8FCA18B6-55DF-4227-A133-ED5858377220}">
      <text>
        <r>
          <rPr>
            <b/>
            <sz val="9"/>
            <color indexed="81"/>
            <rFont val="Tahoma"/>
            <family val="2"/>
            <charset val="238"/>
          </rPr>
          <t>Jasminka Marija Percaic:</t>
        </r>
        <r>
          <rPr>
            <sz val="9"/>
            <color indexed="81"/>
            <rFont val="Tahoma"/>
            <family val="2"/>
            <charset val="238"/>
          </rPr>
          <t xml:space="preserve">
iz 12/2025</t>
        </r>
      </text>
    </comment>
  </commentList>
</comments>
</file>

<file path=xl/sharedStrings.xml><?xml version="1.0" encoding="utf-8"?>
<sst xmlns="http://schemas.openxmlformats.org/spreadsheetml/2006/main" count="945" uniqueCount="309">
  <si>
    <t>PRIHODI UKUPNO</t>
  </si>
  <si>
    <t>RASHODI UKUPNO</t>
  </si>
  <si>
    <t>NETO FINANCIRANJE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</si>
  <si>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</si>
  <si>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</si>
  <si>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</si>
  <si>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</si>
  <si>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</si>
  <si>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I. OPĆI DIO</t>
  </si>
  <si>
    <t>Materijalni rashodi</t>
  </si>
  <si>
    <t>A) SAŽETAK RAČUNA PRIHODA I RASHODA</t>
  </si>
  <si>
    <t>B) SAŽETAK RAČUNA FINANCIRANJA</t>
  </si>
  <si>
    <t>Pomoći iz inozemstva i od subjekata unutar općeg proračuna</t>
  </si>
  <si>
    <t>Rashodi za nabavu proizvedene dugotrajne imovine</t>
  </si>
  <si>
    <t>Plan 2023.</t>
  </si>
  <si>
    <t>EUR</t>
  </si>
  <si>
    <t>Izvršenje 2022.*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</si>
  <si>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</si>
  <si>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</si>
  <si>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</si>
  <si>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</si>
  <si>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</si>
  <si>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</si>
  <si>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</si>
  <si>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</si>
  <si>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</si>
  <si>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</si>
  <si>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</si>
  <si>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</si>
  <si>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</si>
  <si>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</si>
  <si>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</si>
  <si>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</si>
  <si>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</si>
  <si>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</si>
  <si>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Financijski rashodi</t>
  </si>
  <si>
    <t>Prihodi od imovine</t>
  </si>
  <si>
    <t>Prihodi od upravnih i administrativnih pristojbi, pristojbi po posebnim propisima i naknada</t>
  </si>
  <si>
    <t>BROJČANA OZNAKA I NAZIV</t>
  </si>
  <si>
    <t>Indeks</t>
  </si>
  <si>
    <t>6=5/2*100</t>
  </si>
  <si>
    <t>7=5/3*100</t>
  </si>
  <si>
    <t>IZVRŠENJE 06/2025.</t>
  </si>
  <si>
    <t>MUZEJ SUVREMENE UMJETNOSTI</t>
  </si>
  <si>
    <t>6=5/2</t>
  </si>
  <si>
    <t>7=5/3</t>
  </si>
  <si>
    <t>Kapitalne donacije</t>
  </si>
  <si>
    <t>6632</t>
  </si>
  <si>
    <t>Tekuće donacije</t>
  </si>
  <si>
    <t>6631</t>
  </si>
  <si>
    <t>Donacije od pravnih i fizičkih osoba izvan općeg proračuna te povrat donacija i kapitalnih pomoći po</t>
  </si>
  <si>
    <t>663</t>
  </si>
  <si>
    <t>Prihodi od pruženih usluga</t>
  </si>
  <si>
    <t>6615</t>
  </si>
  <si>
    <t>Prihodi od prodaje proizvoda i robe</t>
  </si>
  <si>
    <t>6614</t>
  </si>
  <si>
    <t>Prihodi od prodaje proizvoda i robe te pruženih usluga</t>
  </si>
  <si>
    <t>661</t>
  </si>
  <si>
    <t>Prihodi od prodaje proizvoda i robe te pruženih usluga, prihodi od donacija te povrati po protestira</t>
  </si>
  <si>
    <t>66</t>
  </si>
  <si>
    <t>Ostali nespomenuti prihodi</t>
  </si>
  <si>
    <t>6526</t>
  </si>
  <si>
    <t>Prihodi po posebnim propisima</t>
  </si>
  <si>
    <t>652</t>
  </si>
  <si>
    <t>Ostale pristojbe i naknade</t>
  </si>
  <si>
    <t>6514</t>
  </si>
  <si>
    <t>Upravne i administrativne pristojbe</t>
  </si>
  <si>
    <t>651</t>
  </si>
  <si>
    <t>65</t>
  </si>
  <si>
    <t>Prihodi od pozitivnih tečajnih razlika i razlika zbog primjene valutne klauzule</t>
  </si>
  <si>
    <t>6415</t>
  </si>
  <si>
    <t>Kamate na oročena sredstva i depozite po viđenju</t>
  </si>
  <si>
    <t>6413</t>
  </si>
  <si>
    <t>Prihodi od financijske imovine</t>
  </si>
  <si>
    <t>641</t>
  </si>
  <si>
    <t>64</t>
  </si>
  <si>
    <t>Tekuće pomoći temeljem prijenosa EU sredstava</t>
  </si>
  <si>
    <t>6381</t>
  </si>
  <si>
    <t>Pomoći temeljem prijenosa EU sredstava</t>
  </si>
  <si>
    <t>638</t>
  </si>
  <si>
    <t>Kapitalne pomoći proračunskim korisnicima iz proračuna koji im nije nadležan</t>
  </si>
  <si>
    <t>6362</t>
  </si>
  <si>
    <t>Tekuće pomoći proračunskim korisnicima iz proračuna koji im nije nadležan</t>
  </si>
  <si>
    <t>6361</t>
  </si>
  <si>
    <t>Pomoći proračunskim korisnicima iz proračuna koji im nije nadležan</t>
  </si>
  <si>
    <t>636</t>
  </si>
  <si>
    <t>Tekuće pomoći od izvanproračunskih korisnika</t>
  </si>
  <si>
    <t>6341</t>
  </si>
  <si>
    <t>Pomoći od izvanproračunskih korisnika</t>
  </si>
  <si>
    <t>634</t>
  </si>
  <si>
    <t>Tekuće pomoći od institucija i tijela EU</t>
  </si>
  <si>
    <t>6323</t>
  </si>
  <si>
    <t>Tekuće pomoći od međunarodnih organizacija</t>
  </si>
  <si>
    <t>6321</t>
  </si>
  <si>
    <t>Pomoći od međunarodnih organizacija te institucija i tijela EU</t>
  </si>
  <si>
    <t>632</t>
  </si>
  <si>
    <t>63</t>
  </si>
  <si>
    <t>6</t>
  </si>
  <si>
    <t>SVEUKUPNO PRIHODI</t>
  </si>
  <si>
    <t>SVEUKUPNO RASHODI</t>
  </si>
  <si>
    <t>3</t>
  </si>
  <si>
    <t>31</t>
  </si>
  <si>
    <t>311</t>
  </si>
  <si>
    <t>Plaće (Bruto)</t>
  </si>
  <si>
    <t>3111</t>
  </si>
  <si>
    <t>Plaće za redovan rad</t>
  </si>
  <si>
    <t>3112</t>
  </si>
  <si>
    <t>Plaće u naravi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</si>
  <si>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</si>
  <si>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</si>
  <si>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</si>
  <si>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</si>
  <si>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</si>
  <si>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</si>
  <si>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</si>
  <si>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</si>
  <si>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</si>
  <si>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</si>
  <si>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</si>
  <si>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</si>
  <si>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</si>
  <si>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</si>
  <si>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</si>
  <si>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</si>
  <si>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</si>
  <si>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</si>
  <si>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</si>
  <si>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</si>
  <si>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</si>
  <si>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</si>
  <si>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</si>
  <si>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</si>
  <si>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</si>
  <si>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</si>
  <si>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</si>
  <si>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</si>
  <si>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</si>
  <si>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</si>
  <si>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</si>
  <si>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</si>
  <si>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3226</t>
  </si>
  <si>
    <t>Vojna sredstva za jednokratnu upotrebu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</si>
  <si>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</si>
  <si>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</si>
  <si>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</si>
  <si>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</si>
  <si>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</si>
  <si>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</si>
  <si>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</si>
  <si>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</si>
  <si>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</si>
  <si>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</si>
  <si>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</si>
  <si>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</si>
  <si>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</si>
  <si>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</si>
  <si>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</si>
  <si>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</si>
  <si>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</si>
  <si>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</si>
  <si>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</si>
  <si>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</si>
  <si>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</si>
  <si>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</si>
  <si>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</si>
  <si>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</si>
  <si>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</si>
  <si>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</si>
  <si>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</si>
  <si>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</si>
  <si>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</si>
  <si>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</si>
  <si>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</si>
  <si>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</si>
  <si>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</si>
  <si>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</si>
  <si>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</si>
  <si>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</si>
  <si>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</si>
  <si>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</si>
  <si>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</si>
  <si>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</si>
  <si>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</si>
  <si>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</si>
  <si>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</si>
  <si>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</si>
  <si>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</si>
  <si>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</si>
  <si>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</si>
  <si>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</si>
  <si>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</si>
  <si>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</si>
  <si>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</si>
  <si>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36</t>
  </si>
  <si>
    <t>Pomoći dane u inozemstvo i unutar općeg proračuna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</si>
  <si>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</si>
  <si>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</si>
  <si>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</si>
  <si>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</si>
  <si>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4</t>
  </si>
  <si>
    <t>41</t>
  </si>
  <si>
    <t>412</t>
  </si>
  <si>
    <t>Nematerijalna imovina</t>
  </si>
  <si>
    <t>4126</t>
  </si>
  <si>
    <t>Ostala nematerijalna imovina</t>
  </si>
  <si>
    <t>42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</si>
  <si>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</si>
  <si>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</si>
  <si>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</si>
  <si>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</si>
  <si>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</si>
  <si>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</si>
  <si>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</si>
  <si>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</si>
  <si>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</si>
  <si>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</si>
  <si>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</si>
  <si>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</si>
  <si>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</si>
  <si>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</si>
  <si>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</si>
  <si>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</si>
  <si>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4243</t>
  </si>
  <si>
    <t>Muzejski izlošci i predmeti prirodnih rijetkosti</t>
  </si>
  <si>
    <t>426</t>
  </si>
  <si>
    <t>Nematerijalna proizvedena imovina</t>
  </si>
  <si>
    <t>4262</t>
  </si>
  <si>
    <t>Ulaganja u računalne programe</t>
  </si>
  <si>
    <t>Prihodi iz nadležnog proračuna</t>
  </si>
  <si>
    <t>Prihodi iz nadležnog proračuna za nabavu nefinancijske imovine</t>
  </si>
  <si>
    <t>DONACIJE-PRORAČUNSKI KORISNICI</t>
  </si>
  <si>
    <t>Izvor 6.1.1</t>
  </si>
  <si>
    <t>Izvor 5.6.1</t>
  </si>
  <si>
    <t>POMOĆI OD IZVANPRORAČUNSKIH KORISNIKA-PK</t>
  </si>
  <si>
    <t>Izvor 5.5.1</t>
  </si>
  <si>
    <t>POMOĆI OD MEĐUNARODNIH ORGANIZACIJA-PK</t>
  </si>
  <si>
    <t>Izvor 5.4.1</t>
  </si>
  <si>
    <t>POMOĆI IZ DRUGIH PRORAČUNA-PK</t>
  </si>
  <si>
    <t>Izvor 5.2.1</t>
  </si>
  <si>
    <t>POMOĆI OD INOZEMNIH VLADA I TIJELA EU-PK</t>
  </si>
  <si>
    <t>Izvor 5.1.1</t>
  </si>
  <si>
    <t>PRIHODI ZA POSEBNE NAMJENE-PRORAČUNSKI KORISNICI</t>
  </si>
  <si>
    <t>Izvor 4.3.1</t>
  </si>
  <si>
    <t>VLASTITI PRIHODI-PRORAČUNSKI KORISNICI</t>
  </si>
  <si>
    <t>Izvor 3.1.1</t>
  </si>
  <si>
    <t>OPĆI PRIHODI I PRIMICI - PK U SUSTAVU RIZNICE</t>
  </si>
  <si>
    <t>Izvor 1.1.2</t>
  </si>
  <si>
    <t>IZVJEŠTAJ O PRIHODIMA I RASHODIMA PREMA IZVORIMA</t>
  </si>
  <si>
    <t>IZVJEŠTAJ O PRIHODIMA I RASHODIMA PREMA EKONOMSKOJ KLASIFIKACIJI</t>
  </si>
  <si>
    <t>Funkcijska 08</t>
  </si>
  <si>
    <t>Rekreacija, kultura i religija</t>
  </si>
  <si>
    <t>Funkcijska 082</t>
  </si>
  <si>
    <t>Službe kulture</t>
  </si>
  <si>
    <t>IZVJEŠTAJ O RASHODIMA PREMA FUNKCIJSKOJ KLASIFIKACIJI</t>
  </si>
  <si>
    <t>DONACIJE</t>
  </si>
  <si>
    <t>Izvor 6.1.</t>
  </si>
  <si>
    <t>Izvor 6.</t>
  </si>
  <si>
    <t>POMOĆI IZ DRUGIH PRORAČUNA</t>
  </si>
  <si>
    <t>Izvor 5.2.</t>
  </si>
  <si>
    <t>Izvor 5.1.</t>
  </si>
  <si>
    <t>POMOĆI</t>
  </si>
  <si>
    <t>Izvor 5.</t>
  </si>
  <si>
    <t>OSTALI PRIHODI ZA POSEBNE NAMJENE</t>
  </si>
  <si>
    <t>Izvor 4.3.</t>
  </si>
  <si>
    <t>PRIHODI ZA POSEBNE NAMJENE</t>
  </si>
  <si>
    <t>Izvor 4.</t>
  </si>
  <si>
    <t>VLASTITI PRIHODI</t>
  </si>
  <si>
    <t>Izvor 3.1.</t>
  </si>
  <si>
    <t>Izvor 3.</t>
  </si>
  <si>
    <t>OPĆI PRIHODI I PRIMICI</t>
  </si>
  <si>
    <t>Izvor 1.1.</t>
  </si>
  <si>
    <t>Izvor 1.</t>
  </si>
  <si>
    <t>ODRŽAVANJE I OPREMANJE USTANOVA U KULTURI</t>
  </si>
  <si>
    <t>Aktivnost K212401</t>
  </si>
  <si>
    <t>Izvor 5.6.</t>
  </si>
  <si>
    <t>PROGRAMSKA DJELATNOST JAVNIH USTANOVA</t>
  </si>
  <si>
    <t>Aktivnost A212402</t>
  </si>
  <si>
    <t>REDOVNA DJELATNOST PRORAČUNSKIH KORISNIKA</t>
  </si>
  <si>
    <t>Aktivnost A212401</t>
  </si>
  <si>
    <t>JAVNA UPRAVA I ADMINISTRACIJA</t>
  </si>
  <si>
    <t>Program 2124</t>
  </si>
  <si>
    <t>Proračunski korisnik 024       02        25030</t>
  </si>
  <si>
    <t>USTANOVE U KULTURI</t>
  </si>
  <si>
    <t>Glava 024       02</t>
  </si>
  <si>
    <t>GRADSKI URED ZA KULTURU I CIVILNO DRUŠTVO</t>
  </si>
  <si>
    <t>Razdjel 024</t>
  </si>
  <si>
    <t>POSEBAN DIO - RASHODI</t>
  </si>
  <si>
    <t>PLAN 2026.</t>
  </si>
  <si>
    <t>1. REBALANS 2026.</t>
  </si>
  <si>
    <t>IZVRŠENJE 06/2026.</t>
  </si>
  <si>
    <t>IZVRŠENJE FINANCIJSKOG PLANA 06-2026</t>
  </si>
  <si>
    <t>Kazne, upravne mjere i ostali prihodi</t>
  </si>
  <si>
    <t>Ostali prihodi</t>
  </si>
  <si>
    <t>Pomoći od inozemnih vlada</t>
  </si>
  <si>
    <t>Tekuće pomoći od inozemnih vlada</t>
  </si>
  <si>
    <t>Tekuće pomoći inozemnim vladama</t>
  </si>
  <si>
    <t>Izvor 5.1.0</t>
  </si>
  <si>
    <t>PROGRAMI UNIJE PK</t>
  </si>
  <si>
    <t>EUROPSKI SOCIJALNI FOND PK</t>
  </si>
  <si>
    <t>FONDOVI EU</t>
  </si>
  <si>
    <t>PROGRAMI UNIJE</t>
  </si>
  <si>
    <t>Tekuće donacije iz EU sredstava</t>
  </si>
  <si>
    <t>3813</t>
  </si>
  <si>
    <t>Rashodi za donacije, kazne, naknade šteta i kapitalne pomoći</t>
  </si>
  <si>
    <t>38</t>
  </si>
  <si>
    <t>3611</t>
  </si>
  <si>
    <t xml:space="preserve"> 
PRIJEDLOG IZVJEŠTAJA O IZVRŠENJU FINANCIJSKOG PLANA ZA RAZDOBLJE 01-06/2026.</t>
  </si>
  <si>
    <t>U Zagrebu, 29.07.2026.</t>
  </si>
  <si>
    <t>Ur. broj. :  01-1/7-IŠ/rs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</si>
</sst>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#,##0.00"/>
    <numFmt numFmtId="165" formatCode="#,##0.00_ ;\-#,##0.00\ 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</font>
    <font>
      <b/>
      <sz val="11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2"/>
      <name val="Arial"/>
      <family val="2"/>
      <charset val="238"/>
    </font>
    <font>
      <b/>
      <sz val="10"/>
      <color theme="2"/>
      <name val="Arial"/>
      <family val="2"/>
      <charset val="238"/>
    </font>
    <font>
      <b/>
      <u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theme="2"/>
        <bgColor indexed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rgb="FF002060"/>
        <bgColor indexed="0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9" fontId="7" fillId="0" borderId="0" applyFont="0" applyFill="0" applyBorder="0" applyAlignment="0" applyProtection="0"/>
    <xf numFmtId="0" fontId="3" fillId="0" borderId="0"/>
    <xf numFmtId="0" fontId="5" fillId="0" borderId="0"/>
  </cellStyleXfs>
  <cellXfs count="165">
    <xf numFmtId="0" fontId="0" fillId="0" borderId="0" xfId="0"/>
    <xf numFmtId="0" fontId="1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3" fontId="2" fillId="3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2" fillId="0" borderId="0" xfId="0" quotePrefix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" fontId="4" fillId="4" borderId="1" xfId="0" quotePrefix="1" applyNumberFormat="1" applyFont="1" applyFill="1" applyBorder="1" applyAlignment="1">
      <alignment horizontal="right" vertical="center"/>
    </xf>
    <xf numFmtId="3" fontId="4" fillId="4" borderId="3" xfId="0" applyNumberFormat="1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vertical="center"/>
    </xf>
    <xf numFmtId="4" fontId="4" fillId="3" borderId="1" xfId="0" quotePrefix="1" applyNumberFormat="1" applyFont="1" applyFill="1" applyBorder="1" applyAlignment="1">
      <alignment horizontal="right" vertical="center"/>
    </xf>
    <xf numFmtId="3" fontId="4" fillId="3" borderId="3" xfId="0" quotePrefix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4" fillId="4" borderId="1" xfId="0" quotePrefix="1" applyNumberFormat="1" applyFont="1" applyFill="1" applyBorder="1" applyAlignment="1">
      <alignment horizontal="right" vertical="center"/>
    </xf>
    <xf numFmtId="3" fontId="2" fillId="3" borderId="1" xfId="0" quotePrefix="1" applyNumberFormat="1" applyFont="1" applyFill="1" applyBorder="1" applyAlignment="1">
      <alignment horizontal="right" vertical="center"/>
    </xf>
    <xf numFmtId="3" fontId="2" fillId="3" borderId="3" xfId="0" quotePrefix="1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9" fontId="2" fillId="3" borderId="3" xfId="2" applyFont="1" applyFill="1" applyBorder="1" applyAlignment="1">
      <alignment horizontal="center" vertical="center"/>
    </xf>
    <xf numFmtId="9" fontId="8" fillId="3" borderId="3" xfId="2" applyFont="1" applyFill="1" applyBorder="1" applyAlignment="1">
      <alignment horizontal="center" vertical="center"/>
    </xf>
    <xf numFmtId="9" fontId="4" fillId="3" borderId="3" xfId="2" quotePrefix="1" applyFont="1" applyFill="1" applyBorder="1" applyAlignment="1">
      <alignment horizontal="center" vertical="center"/>
    </xf>
    <xf numFmtId="0" fontId="3" fillId="2" borderId="0" xfId="3" applyFill="1" applyAlignment="1">
      <alignment vertical="center"/>
    </xf>
    <xf numFmtId="0" fontId="4" fillId="2" borderId="0" xfId="3" applyFont="1" applyFill="1" applyAlignment="1" applyProtection="1">
      <alignment vertical="center" readingOrder="1"/>
      <protection locked="0"/>
    </xf>
    <xf numFmtId="0" fontId="3" fillId="6" borderId="3" xfId="3" applyFill="1" applyBorder="1" applyAlignment="1" applyProtection="1">
      <alignment vertical="center" wrapText="1" readingOrder="1"/>
      <protection locked="0"/>
    </xf>
    <xf numFmtId="164" fontId="3" fillId="6" borderId="3" xfId="3" applyNumberFormat="1" applyFill="1" applyBorder="1" applyAlignment="1" applyProtection="1">
      <alignment horizontal="right" vertical="center" wrapText="1" readingOrder="1"/>
      <protection locked="0"/>
    </xf>
    <xf numFmtId="164" fontId="3" fillId="6" borderId="3" xfId="3" applyNumberFormat="1" applyFill="1" applyBorder="1" applyAlignment="1" applyProtection="1">
      <alignment vertical="center" wrapText="1" readingOrder="1"/>
      <protection locked="0"/>
    </xf>
    <xf numFmtId="0" fontId="4" fillId="6" borderId="3" xfId="3" applyFont="1" applyFill="1" applyBorder="1" applyAlignment="1" applyProtection="1">
      <alignment vertical="center" wrapText="1" readingOrder="1"/>
      <protection locked="0"/>
    </xf>
    <xf numFmtId="164" fontId="4" fillId="6" borderId="3" xfId="3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0" xfId="3" applyFont="1" applyFill="1" applyAlignment="1">
      <alignment vertical="center"/>
    </xf>
    <xf numFmtId="0" fontId="4" fillId="2" borderId="0" xfId="3" applyFont="1" applyFill="1" applyAlignment="1">
      <alignment horizontal="center" vertical="center"/>
    </xf>
    <xf numFmtId="0" fontId="4" fillId="8" borderId="3" xfId="3" applyFont="1" applyFill="1" applyBorder="1" applyAlignment="1" applyProtection="1">
      <alignment vertical="center" wrapText="1" readingOrder="1"/>
      <protection locked="0"/>
    </xf>
    <xf numFmtId="164" fontId="4" fillId="8" borderId="3" xfId="3" applyNumberFormat="1" applyFont="1" applyFill="1" applyBorder="1" applyAlignment="1" applyProtection="1">
      <alignment horizontal="right" vertical="center" wrapText="1" readingOrder="1"/>
      <protection locked="0"/>
    </xf>
    <xf numFmtId="0" fontId="4" fillId="10" borderId="3" xfId="3" applyFont="1" applyFill="1" applyBorder="1" applyAlignment="1" applyProtection="1">
      <alignment vertical="center" wrapText="1" readingOrder="1"/>
      <protection locked="0"/>
    </xf>
    <xf numFmtId="164" fontId="4" fillId="10" borderId="3" xfId="3" applyNumberFormat="1" applyFont="1" applyFill="1" applyBorder="1" applyAlignment="1" applyProtection="1">
      <alignment horizontal="right" vertical="center" wrapText="1" readingOrder="1"/>
      <protection locked="0"/>
    </xf>
    <xf numFmtId="4" fontId="3" fillId="2" borderId="0" xfId="3" applyNumberFormat="1" applyFill="1" applyAlignment="1">
      <alignment vertical="center"/>
    </xf>
    <xf numFmtId="0" fontId="3" fillId="2" borderId="0" xfId="3" applyFill="1" applyAlignment="1">
      <alignment horizontal="center" vertical="center"/>
    </xf>
    <xf numFmtId="9" fontId="4" fillId="8" borderId="3" xfId="2" applyFont="1" applyFill="1" applyBorder="1" applyAlignment="1" applyProtection="1">
      <alignment horizontal="center" vertical="center" wrapText="1" readingOrder="1"/>
      <protection locked="0"/>
    </xf>
    <xf numFmtId="9" fontId="4" fillId="10" borderId="3" xfId="2" applyFont="1" applyFill="1" applyBorder="1" applyAlignment="1" applyProtection="1">
      <alignment horizontal="center" vertical="center" wrapText="1" readingOrder="1"/>
      <protection locked="0"/>
    </xf>
    <xf numFmtId="9" fontId="4" fillId="6" borderId="3" xfId="2" applyFont="1" applyFill="1" applyBorder="1" applyAlignment="1" applyProtection="1">
      <alignment horizontal="center" vertical="center" wrapText="1" readingOrder="1"/>
      <protection locked="0"/>
    </xf>
    <xf numFmtId="9" fontId="3" fillId="6" borderId="3" xfId="2" applyFont="1" applyFill="1" applyBorder="1" applyAlignment="1" applyProtection="1">
      <alignment horizontal="center" vertical="center" wrapText="1" readingOrder="1"/>
      <protection locked="0"/>
    </xf>
    <xf numFmtId="9" fontId="4" fillId="9" borderId="3" xfId="2" applyFont="1" applyFill="1" applyBorder="1" applyAlignment="1">
      <alignment horizontal="center" vertical="center"/>
    </xf>
    <xf numFmtId="9" fontId="4" fillId="3" borderId="3" xfId="2" applyFont="1" applyFill="1" applyBorder="1" applyAlignment="1">
      <alignment horizontal="center" vertical="center"/>
    </xf>
    <xf numFmtId="9" fontId="4" fillId="2" borderId="3" xfId="2" applyFont="1" applyFill="1" applyBorder="1" applyAlignment="1">
      <alignment horizontal="center" vertical="center"/>
    </xf>
    <xf numFmtId="9" fontId="3" fillId="2" borderId="3" xfId="2" applyFont="1" applyFill="1" applyBorder="1" applyAlignment="1">
      <alignment horizontal="center" vertical="center"/>
    </xf>
    <xf numFmtId="0" fontId="4" fillId="10" borderId="3" xfId="3" applyFont="1" applyFill="1" applyBorder="1" applyAlignment="1" applyProtection="1">
      <alignment horizontal="left" vertical="center" wrapText="1" readingOrder="1"/>
      <protection locked="0"/>
    </xf>
    <xf numFmtId="0" fontId="4" fillId="6" borderId="3" xfId="3" applyFont="1" applyFill="1" applyBorder="1" applyAlignment="1" applyProtection="1">
      <alignment horizontal="left" vertical="center" wrapText="1" readingOrder="1"/>
      <protection locked="0"/>
    </xf>
    <xf numFmtId="0" fontId="3" fillId="6" borderId="3" xfId="3" applyFill="1" applyBorder="1" applyAlignment="1" applyProtection="1">
      <alignment horizontal="left" vertical="center" wrapText="1" readingOrder="1"/>
      <protection locked="0"/>
    </xf>
    <xf numFmtId="0" fontId="10" fillId="11" borderId="3" xfId="3" applyFont="1" applyFill="1" applyBorder="1" applyAlignment="1" applyProtection="1">
      <alignment vertical="center" wrapText="1" readingOrder="1"/>
      <protection locked="0"/>
    </xf>
    <xf numFmtId="164" fontId="10" fillId="11" borderId="3" xfId="3" applyNumberFormat="1" applyFont="1" applyFill="1" applyBorder="1" applyAlignment="1" applyProtection="1">
      <alignment horizontal="right" vertical="center" wrapText="1" readingOrder="1"/>
      <protection locked="0"/>
    </xf>
    <xf numFmtId="9" fontId="10" fillId="12" borderId="3" xfId="2" applyFont="1" applyFill="1" applyBorder="1" applyAlignment="1">
      <alignment horizontal="center" vertical="center"/>
    </xf>
    <xf numFmtId="9" fontId="10" fillId="11" borderId="3" xfId="2" applyFont="1" applyFill="1" applyBorder="1" applyAlignment="1" applyProtection="1">
      <alignment horizontal="center" vertical="center" wrapText="1" readingOrder="1"/>
      <protection locked="0"/>
    </xf>
    <xf numFmtId="4" fontId="12" fillId="2" borderId="0" xfId="3" applyNumberFormat="1" applyFont="1" applyFill="1" applyAlignment="1">
      <alignment vertical="center"/>
    </xf>
    <xf numFmtId="0" fontId="3" fillId="0" borderId="0" xfId="3" applyAlignment="1">
      <alignment vertical="center"/>
    </xf>
    <xf numFmtId="0" fontId="13" fillId="11" borderId="3" xfId="3" applyFont="1" applyFill="1" applyBorder="1" applyAlignment="1" applyProtection="1">
      <alignment vertical="center" wrapText="1" readingOrder="1"/>
      <protection locked="0"/>
    </xf>
    <xf numFmtId="0" fontId="13" fillId="12" borderId="3" xfId="3" applyFont="1" applyFill="1" applyBorder="1" applyAlignment="1">
      <alignment vertical="center"/>
    </xf>
    <xf numFmtId="4" fontId="13" fillId="12" borderId="3" xfId="3" applyNumberFormat="1" applyFont="1" applyFill="1" applyBorder="1" applyAlignment="1">
      <alignment vertical="center"/>
    </xf>
    <xf numFmtId="9" fontId="13" fillId="12" borderId="3" xfId="2" applyFont="1" applyFill="1" applyBorder="1" applyAlignment="1">
      <alignment horizontal="center" vertical="center"/>
    </xf>
    <xf numFmtId="0" fontId="11" fillId="13" borderId="3" xfId="3" applyFont="1" applyFill="1" applyBorder="1" applyAlignment="1" applyProtection="1">
      <alignment vertical="center" wrapText="1" readingOrder="1"/>
      <protection locked="0"/>
    </xf>
    <xf numFmtId="4" fontId="3" fillId="2" borderId="3" xfId="3" applyNumberFormat="1" applyFill="1" applyBorder="1" applyAlignment="1">
      <alignment vertical="center"/>
    </xf>
    <xf numFmtId="0" fontId="11" fillId="14" borderId="3" xfId="3" applyFont="1" applyFill="1" applyBorder="1" applyAlignment="1" applyProtection="1">
      <alignment vertical="center" wrapText="1" readingOrder="1"/>
      <protection locked="0"/>
    </xf>
    <xf numFmtId="4" fontId="3" fillId="3" borderId="3" xfId="3" applyNumberFormat="1" applyFill="1" applyBorder="1" applyAlignment="1">
      <alignment vertical="center"/>
    </xf>
    <xf numFmtId="9" fontId="3" fillId="3" borderId="3" xfId="2" applyFont="1" applyFill="1" applyBorder="1" applyAlignment="1">
      <alignment horizontal="center" vertical="center"/>
    </xf>
    <xf numFmtId="0" fontId="14" fillId="2" borderId="0" xfId="3" applyFont="1" applyFill="1" applyAlignment="1" applyProtection="1">
      <alignment vertical="center" readingOrder="1"/>
      <protection locked="0"/>
    </xf>
    <xf numFmtId="0" fontId="14" fillId="2" borderId="0" xfId="3" applyFont="1" applyFill="1" applyAlignment="1" applyProtection="1">
      <alignment horizontal="left" vertical="center" readingOrder="1"/>
      <protection locked="0"/>
    </xf>
    <xf numFmtId="0" fontId="10" fillId="12" borderId="3" xfId="4" applyFont="1" applyFill="1" applyBorder="1" applyAlignment="1" applyProtection="1">
      <alignment vertical="center" wrapText="1" readingOrder="1"/>
      <protection locked="0"/>
    </xf>
    <xf numFmtId="0" fontId="4" fillId="15" borderId="3" xfId="4" applyFont="1" applyFill="1" applyBorder="1" applyAlignment="1" applyProtection="1">
      <alignment vertical="center" wrapText="1" readingOrder="1"/>
      <protection locked="0"/>
    </xf>
    <xf numFmtId="0" fontId="4" fillId="16" borderId="3" xfId="4" applyFont="1" applyFill="1" applyBorder="1" applyAlignment="1" applyProtection="1">
      <alignment vertical="center" wrapText="1" readingOrder="1"/>
      <protection locked="0"/>
    </xf>
    <xf numFmtId="0" fontId="4" fillId="17" borderId="3" xfId="4" applyFont="1" applyFill="1" applyBorder="1" applyAlignment="1" applyProtection="1">
      <alignment vertical="center" wrapText="1" readingOrder="1"/>
      <protection locked="0"/>
    </xf>
    <xf numFmtId="0" fontId="4" fillId="9" borderId="3" xfId="4" applyFont="1" applyFill="1" applyBorder="1" applyAlignment="1" applyProtection="1">
      <alignment vertical="center" wrapText="1" readingOrder="1"/>
      <protection locked="0"/>
    </xf>
    <xf numFmtId="0" fontId="4" fillId="18" borderId="3" xfId="4" applyFont="1" applyFill="1" applyBorder="1" applyAlignment="1" applyProtection="1">
      <alignment vertical="center" wrapText="1" readingOrder="1"/>
      <protection locked="0"/>
    </xf>
    <xf numFmtId="0" fontId="4" fillId="4" borderId="3" xfId="4" applyFont="1" applyFill="1" applyBorder="1" applyAlignment="1" applyProtection="1">
      <alignment vertical="center" wrapText="1" readingOrder="1"/>
      <protection locked="0"/>
    </xf>
    <xf numFmtId="164" fontId="4" fillId="4" borderId="3" xfId="4" applyNumberFormat="1" applyFont="1" applyFill="1" applyBorder="1" applyAlignment="1" applyProtection="1">
      <alignment horizontal="right" vertical="center" wrapText="1" readingOrder="1"/>
      <protection locked="0"/>
    </xf>
    <xf numFmtId="164" fontId="4" fillId="4" borderId="3" xfId="4" applyNumberFormat="1" applyFont="1" applyFill="1" applyBorder="1" applyAlignment="1" applyProtection="1">
      <alignment vertical="center" wrapText="1" readingOrder="1"/>
      <protection locked="0"/>
    </xf>
    <xf numFmtId="4" fontId="10" fillId="12" borderId="3" xfId="4" applyNumberFormat="1" applyFont="1" applyFill="1" applyBorder="1" applyAlignment="1" applyProtection="1">
      <alignment vertical="center" wrapText="1" readingOrder="1"/>
      <protection locked="0"/>
    </xf>
    <xf numFmtId="4" fontId="4" fillId="15" borderId="3" xfId="4" applyNumberFormat="1" applyFont="1" applyFill="1" applyBorder="1" applyAlignment="1" applyProtection="1">
      <alignment vertical="center" wrapText="1" readingOrder="1"/>
      <protection locked="0"/>
    </xf>
    <xf numFmtId="4" fontId="4" fillId="16" borderId="3" xfId="4" applyNumberFormat="1" applyFont="1" applyFill="1" applyBorder="1" applyAlignment="1" applyProtection="1">
      <alignment vertical="center" wrapText="1" readingOrder="1"/>
      <protection locked="0"/>
    </xf>
    <xf numFmtId="4" fontId="4" fillId="17" borderId="3" xfId="4" applyNumberFormat="1" applyFont="1" applyFill="1" applyBorder="1" applyAlignment="1" applyProtection="1">
      <alignment vertical="center" wrapText="1" readingOrder="1"/>
      <protection locked="0"/>
    </xf>
    <xf numFmtId="4" fontId="4" fillId="9" borderId="3" xfId="4" applyNumberFormat="1" applyFont="1" applyFill="1" applyBorder="1" applyAlignment="1" applyProtection="1">
      <alignment vertical="center" wrapText="1" readingOrder="1"/>
      <protection locked="0"/>
    </xf>
    <xf numFmtId="4" fontId="4" fillId="18" borderId="3" xfId="4" applyNumberFormat="1" applyFont="1" applyFill="1" applyBorder="1" applyAlignment="1" applyProtection="1">
      <alignment vertical="center" wrapText="1" readingOrder="1"/>
      <protection locked="0"/>
    </xf>
    <xf numFmtId="4" fontId="4" fillId="4" borderId="3" xfId="4" applyNumberFormat="1" applyFont="1" applyFill="1" applyBorder="1" applyAlignment="1" applyProtection="1">
      <alignment vertical="center" wrapText="1" readingOrder="1"/>
      <protection locked="0"/>
    </xf>
    <xf numFmtId="4" fontId="4" fillId="0" borderId="3" xfId="4" applyNumberFormat="1" applyFont="1" applyBorder="1" applyAlignment="1" applyProtection="1">
      <alignment vertical="center" wrapText="1" readingOrder="1"/>
      <protection locked="0"/>
    </xf>
    <xf numFmtId="4" fontId="3" fillId="0" borderId="3" xfId="4" applyNumberFormat="1" applyFont="1" applyBorder="1" applyAlignment="1" applyProtection="1">
      <alignment vertical="center" wrapText="1" readingOrder="1"/>
      <protection locked="0"/>
    </xf>
    <xf numFmtId="9" fontId="4" fillId="4" borderId="3" xfId="2" applyFont="1" applyFill="1" applyBorder="1" applyAlignment="1">
      <alignment horizontal="right" vertical="center" wrapText="1"/>
    </xf>
    <xf numFmtId="0" fontId="3" fillId="6" borderId="3" xfId="3" applyFill="1" applyBorder="1" applyAlignment="1" applyProtection="1">
      <alignment horizontal="center" vertical="center" wrapText="1" readingOrder="1"/>
      <protection locked="0"/>
    </xf>
    <xf numFmtId="0" fontId="3" fillId="2" borderId="0" xfId="3" applyFill="1" applyAlignment="1">
      <alignment horizontal="right" vertical="center"/>
    </xf>
    <xf numFmtId="165" fontId="3" fillId="2" borderId="0" xfId="3" applyNumberFormat="1" applyFill="1" applyAlignment="1">
      <alignment vertical="center"/>
    </xf>
    <xf numFmtId="4" fontId="9" fillId="0" borderId="0" xfId="0" applyNumberFormat="1" applyFont="1" applyAlignment="1">
      <alignment vertical="center"/>
    </xf>
    <xf numFmtId="4" fontId="1" fillId="0" borderId="3" xfId="0" applyNumberFormat="1" applyFont="1" applyBorder="1" applyAlignment="1">
      <alignment horizontal="right" vertical="center"/>
    </xf>
    <xf numFmtId="9" fontId="1" fillId="0" borderId="3" xfId="2" applyFont="1" applyBorder="1" applyAlignment="1">
      <alignment horizontal="center" vertical="center"/>
    </xf>
    <xf numFmtId="9" fontId="1" fillId="0" borderId="3" xfId="2" applyFont="1" applyBorder="1" applyAlignment="1">
      <alignment horizontal="center" vertical="center" wrapText="1"/>
    </xf>
    <xf numFmtId="9" fontId="9" fillId="0" borderId="3" xfId="2" applyFont="1" applyBorder="1" applyAlignment="1">
      <alignment horizontal="center" vertical="center"/>
    </xf>
    <xf numFmtId="4" fontId="9" fillId="0" borderId="3" xfId="0" applyNumberFormat="1" applyFont="1" applyBorder="1" applyAlignment="1">
      <alignment vertical="center"/>
    </xf>
    <xf numFmtId="165" fontId="4" fillId="2" borderId="0" xfId="3" applyNumberFormat="1" applyFont="1" applyFill="1" applyAlignment="1">
      <alignment vertical="center"/>
    </xf>
    <xf numFmtId="4" fontId="3" fillId="0" borderId="0" xfId="3" applyNumberFormat="1" applyAlignment="1">
      <alignment vertical="center"/>
    </xf>
    <xf numFmtId="0" fontId="3" fillId="0" borderId="0" xfId="4" applyFont="1" applyAlignment="1">
      <alignment vertical="center"/>
    </xf>
    <xf numFmtId="0" fontId="4" fillId="0" borderId="0" xfId="4" applyFont="1" applyAlignment="1" applyProtection="1">
      <alignment vertical="center" readingOrder="1"/>
      <protection locked="0"/>
    </xf>
    <xf numFmtId="0" fontId="3" fillId="0" borderId="3" xfId="4" applyFont="1" applyBorder="1" applyAlignment="1" applyProtection="1">
      <alignment vertical="center" wrapText="1" readingOrder="1"/>
      <protection locked="0"/>
    </xf>
    <xf numFmtId="164" fontId="3" fillId="0" borderId="3" xfId="4" applyNumberFormat="1" applyFont="1" applyBorder="1" applyAlignment="1" applyProtection="1">
      <alignment horizontal="right" vertical="center" wrapText="1" readingOrder="1"/>
      <protection locked="0"/>
    </xf>
    <xf numFmtId="164" fontId="3" fillId="0" borderId="3" xfId="4" applyNumberFormat="1" applyFont="1" applyBorder="1" applyAlignment="1" applyProtection="1">
      <alignment vertical="center" wrapText="1" readingOrder="1"/>
      <protection locked="0"/>
    </xf>
    <xf numFmtId="0" fontId="4" fillId="0" borderId="3" xfId="4" applyFont="1" applyBorder="1" applyAlignment="1" applyProtection="1">
      <alignment vertical="center" wrapText="1" readingOrder="1"/>
      <protection locked="0"/>
    </xf>
    <xf numFmtId="164" fontId="4" fillId="0" borderId="3" xfId="4" applyNumberFormat="1" applyFont="1" applyBorder="1" applyAlignment="1" applyProtection="1">
      <alignment horizontal="right" vertical="center" wrapText="1" readingOrder="1"/>
      <protection locked="0"/>
    </xf>
    <xf numFmtId="164" fontId="4" fillId="0" borderId="3" xfId="4" applyNumberFormat="1" applyFont="1" applyBorder="1" applyAlignment="1" applyProtection="1">
      <alignment vertical="center" wrapText="1" readingOrder="1"/>
      <protection locked="0"/>
    </xf>
    <xf numFmtId="164" fontId="4" fillId="18" borderId="3" xfId="4" applyNumberFormat="1" applyFont="1" applyFill="1" applyBorder="1" applyAlignment="1" applyProtection="1">
      <alignment horizontal="right" vertical="center" wrapText="1" readingOrder="1"/>
      <protection locked="0"/>
    </xf>
    <xf numFmtId="164" fontId="4" fillId="18" borderId="3" xfId="4" applyNumberFormat="1" applyFont="1" applyFill="1" applyBorder="1" applyAlignment="1" applyProtection="1">
      <alignment vertical="center" wrapText="1" readingOrder="1"/>
      <protection locked="0"/>
    </xf>
    <xf numFmtId="164" fontId="10" fillId="12" borderId="3" xfId="4" applyNumberFormat="1" applyFont="1" applyFill="1" applyBorder="1" applyAlignment="1" applyProtection="1">
      <alignment horizontal="right" vertical="center" wrapText="1" readingOrder="1"/>
      <protection locked="0"/>
    </xf>
    <xf numFmtId="164" fontId="10" fillId="12" borderId="3" xfId="4" applyNumberFormat="1" applyFont="1" applyFill="1" applyBorder="1" applyAlignment="1" applyProtection="1">
      <alignment vertical="center" wrapText="1" readingOrder="1"/>
      <protection locked="0"/>
    </xf>
    <xf numFmtId="0" fontId="4" fillId="0" borderId="0" xfId="4" applyFont="1" applyAlignment="1">
      <alignment vertical="center"/>
    </xf>
    <xf numFmtId="4" fontId="3" fillId="0" borderId="0" xfId="4" applyNumberFormat="1" applyFont="1" applyAlignment="1">
      <alignment vertical="center"/>
    </xf>
    <xf numFmtId="9" fontId="10" fillId="12" borderId="3" xfId="2" applyFont="1" applyFill="1" applyBorder="1" applyAlignment="1">
      <alignment horizontal="right" vertical="center"/>
    </xf>
    <xf numFmtId="9" fontId="4" fillId="15" borderId="3" xfId="2" applyFont="1" applyFill="1" applyBorder="1" applyAlignment="1">
      <alignment horizontal="right" vertical="center"/>
    </xf>
    <xf numFmtId="9" fontId="4" fillId="16" borderId="3" xfId="2" applyFont="1" applyFill="1" applyBorder="1" applyAlignment="1">
      <alignment horizontal="right" vertical="center"/>
    </xf>
    <xf numFmtId="9" fontId="4" fillId="17" borderId="3" xfId="2" applyFont="1" applyFill="1" applyBorder="1" applyAlignment="1">
      <alignment horizontal="right" vertical="center"/>
    </xf>
    <xf numFmtId="9" fontId="4" fillId="9" borderId="3" xfId="2" applyFont="1" applyFill="1" applyBorder="1" applyAlignment="1">
      <alignment horizontal="right" vertical="center"/>
    </xf>
    <xf numFmtId="9" fontId="4" fillId="18" borderId="3" xfId="2" applyFont="1" applyFill="1" applyBorder="1" applyAlignment="1">
      <alignment horizontal="right" vertical="center"/>
    </xf>
    <xf numFmtId="9" fontId="4" fillId="4" borderId="3" xfId="2" applyFont="1" applyFill="1" applyBorder="1" applyAlignment="1">
      <alignment horizontal="right" vertical="center"/>
    </xf>
    <xf numFmtId="9" fontId="4" fillId="0" borderId="3" xfId="2" applyFont="1" applyFill="1" applyBorder="1" applyAlignment="1">
      <alignment horizontal="right" vertical="center"/>
    </xf>
    <xf numFmtId="9" fontId="3" fillId="0" borderId="3" xfId="2" applyFont="1" applyFill="1" applyBorder="1" applyAlignment="1">
      <alignment horizontal="right" vertical="center"/>
    </xf>
    <xf numFmtId="164" fontId="3" fillId="0" borderId="0" xfId="4" applyNumberFormat="1" applyFont="1" applyAlignment="1">
      <alignment vertical="center"/>
    </xf>
    <xf numFmtId="0" fontId="4" fillId="3" borderId="1" xfId="0" quotePrefix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2" fillId="5" borderId="1" xfId="0" quotePrefix="1" applyFont="1" applyFill="1" applyBorder="1" applyAlignment="1">
      <alignment horizontal="center" vertical="center"/>
    </xf>
    <xf numFmtId="0" fontId="2" fillId="5" borderId="2" xfId="0" quotePrefix="1" applyFont="1" applyFill="1" applyBorder="1" applyAlignment="1">
      <alignment horizontal="center" vertical="center"/>
    </xf>
    <xf numFmtId="0" fontId="2" fillId="5" borderId="4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 wrapText="1"/>
    </xf>
    <xf numFmtId="0" fontId="4" fillId="7" borderId="3" xfId="3" applyFont="1" applyFill="1" applyBorder="1" applyAlignment="1" applyProtection="1">
      <alignment horizontal="center" vertical="center" wrapText="1" readingOrder="1"/>
      <protection locked="0"/>
    </xf>
    <xf numFmtId="0" fontId="4" fillId="7" borderId="1" xfId="3" applyFont="1" applyFill="1" applyBorder="1" applyAlignment="1" applyProtection="1">
      <alignment horizontal="center" vertical="center" wrapText="1" readingOrder="1"/>
      <protection locked="0"/>
    </xf>
    <xf numFmtId="0" fontId="4" fillId="7" borderId="4" xfId="3" applyFont="1" applyFill="1" applyBorder="1" applyAlignment="1" applyProtection="1">
      <alignment horizontal="center" vertical="center" wrapText="1" readingOrder="1"/>
      <protection locked="0"/>
    </xf>
  </cellXfs>
  <cellStyles count="5">
    <cellStyle name="Normal" xfId="0" builtinId="0"/>
    <cellStyle name="Normal 2" xfId="3" xr:uid="{8F1C65E7-32A6-4524-A1FE-F24A93204EB7}"/>
    <cellStyle name="Normal 3" xfId="4" xr:uid="{1D0A0BB8-DB01-4D4A-A0F6-64AA6392FC72}"/>
    <cellStyle name="Normalno 2" xfId="1" xr:uid="{00000000-0005-0000-0000-000001000000}"/>
    <cellStyle name="Percent" xfId="2" builtin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47"/>
  <sheetViews>
    <sheetView showGridLines="0" tabSelected="1" zoomScaleNormal="100" workbookViewId="0">
      <selection activeCell="M14" sqref="M14"/>
    </sheetView>
  </sheetViews>
  <sheetFormatPr defaultRowHeight="12.75" x14ac:dyDescent="0.25"/>
  <cols>
    <col min="1" max="4" width="9.140625" style="7"/>
    <col min="5" max="5" width="16.28515625" style="7" customWidth="1"/>
    <col min="6" max="9" width="14.7109375" style="7" customWidth="1"/>
    <col min="10" max="11" width="9" style="7" customWidth="1"/>
    <col min="12" max="12" width="9.140625" style="7"/>
    <col min="13" max="13" width="13.5703125" style="7" customWidth="1"/>
    <col min="14" max="16384" width="9.140625" style="7"/>
  </cols>
  <sheetData>
    <row r="1" spans="1:14" ht="32.25" customHeight="1" x14ac:dyDescent="0.25">
      <c r="A1" s="154" t="s">
        <v>306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4" ht="15.7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18" customHeight="1" x14ac:dyDescent="0.25">
      <c r="A3" s="8"/>
      <c r="B3" s="8"/>
      <c r="C3" s="8"/>
      <c r="D3" s="8"/>
      <c r="E3" s="9"/>
      <c r="F3" s="9"/>
      <c r="G3" s="4" t="s">
        <v>43</v>
      </c>
      <c r="H3" s="6"/>
      <c r="I3" s="6"/>
      <c r="J3" s="6"/>
    </row>
    <row r="4" spans="1:14" ht="15.75" customHeight="1" x14ac:dyDescent="0.25">
      <c r="B4" s="10"/>
      <c r="C4" s="10"/>
      <c r="D4" s="10"/>
      <c r="E4" s="10"/>
      <c r="F4" s="10"/>
      <c r="G4" s="10"/>
      <c r="H4" s="10"/>
      <c r="I4" s="1"/>
      <c r="J4" s="1"/>
    </row>
    <row r="5" spans="1:14" x14ac:dyDescent="0.25">
      <c r="A5" s="6"/>
      <c r="B5" s="6"/>
      <c r="C5" s="6"/>
      <c r="D5" s="6"/>
      <c r="E5" s="6"/>
      <c r="F5" s="6"/>
      <c r="G5" s="6" t="s">
        <v>8</v>
      </c>
      <c r="H5" s="6"/>
      <c r="I5" s="1"/>
      <c r="J5" s="1"/>
    </row>
    <row r="6" spans="1:14" ht="14.25" customHeight="1" x14ac:dyDescent="0.25">
      <c r="A6" s="154" t="s">
        <v>10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</row>
    <row r="7" spans="1:14" x14ac:dyDescent="0.25">
      <c r="A7" s="11"/>
      <c r="B7" s="1"/>
      <c r="C7" s="1"/>
      <c r="D7" s="1"/>
      <c r="E7" s="12"/>
      <c r="F7" s="13"/>
      <c r="G7" s="13"/>
      <c r="H7" s="13"/>
      <c r="I7" s="13"/>
      <c r="K7" s="5" t="s">
        <v>15</v>
      </c>
    </row>
    <row r="8" spans="1:14" ht="25.5" x14ac:dyDescent="0.25">
      <c r="A8" s="151" t="s">
        <v>38</v>
      </c>
      <c r="B8" s="152"/>
      <c r="C8" s="152"/>
      <c r="D8" s="152"/>
      <c r="E8" s="153"/>
      <c r="F8" s="14" t="s">
        <v>42</v>
      </c>
      <c r="G8" s="14" t="s">
        <v>287</v>
      </c>
      <c r="H8" s="14" t="s">
        <v>288</v>
      </c>
      <c r="I8" s="14" t="s">
        <v>289</v>
      </c>
      <c r="J8" s="14" t="s">
        <v>39</v>
      </c>
      <c r="K8" s="14" t="s">
        <v>39</v>
      </c>
    </row>
    <row r="9" spans="1:14" ht="15" customHeight="1" x14ac:dyDescent="0.25">
      <c r="A9" s="151">
        <v>1</v>
      </c>
      <c r="B9" s="152"/>
      <c r="C9" s="152"/>
      <c r="D9" s="152"/>
      <c r="E9" s="153"/>
      <c r="F9" s="14">
        <v>2</v>
      </c>
      <c r="G9" s="14">
        <v>3</v>
      </c>
      <c r="H9" s="14">
        <v>4</v>
      </c>
      <c r="I9" s="14">
        <v>5</v>
      </c>
      <c r="J9" s="14" t="s">
        <v>44</v>
      </c>
      <c r="K9" s="15" t="s">
        <v>45</v>
      </c>
    </row>
    <row r="10" spans="1:14" ht="15" customHeight="1" x14ac:dyDescent="0.25">
      <c r="A10" s="142" t="s">
        <v>0</v>
      </c>
      <c r="B10" s="141"/>
      <c r="C10" s="141"/>
      <c r="D10" s="141"/>
      <c r="E10" s="157"/>
      <c r="F10" s="16">
        <f>SUM(F11:F12)</f>
        <v>2504711.2799999998</v>
      </c>
      <c r="G10" s="16">
        <f>SUM(G11:G12)</f>
        <v>5507800</v>
      </c>
      <c r="H10" s="16">
        <f>SUM(H11:H12)</f>
        <v>5885607</v>
      </c>
      <c r="I10" s="16">
        <f t="shared" ref="I10" si="0">I11+I12</f>
        <v>2648109.2900000005</v>
      </c>
      <c r="J10" s="40">
        <f>I10/F10</f>
        <v>1.0572513132132342</v>
      </c>
      <c r="K10" s="40">
        <f>I10/G10</f>
        <v>0.48079256508950952</v>
      </c>
      <c r="M10" s="108"/>
    </row>
    <row r="11" spans="1:14" ht="15" customHeight="1" x14ac:dyDescent="0.25">
      <c r="A11" s="158" t="s">
        <v>17</v>
      </c>
      <c r="B11" s="159"/>
      <c r="C11" s="159"/>
      <c r="D11" s="159"/>
      <c r="E11" s="156"/>
      <c r="F11" s="109">
        <f>2504711.28</f>
        <v>2504711.2799999998</v>
      </c>
      <c r="G11" s="109">
        <v>5507800</v>
      </c>
      <c r="H11" s="109">
        <v>5885607</v>
      </c>
      <c r="I11" s="109">
        <v>2648109.2900000005</v>
      </c>
      <c r="J11" s="110">
        <f>I11/F11</f>
        <v>1.0572513132132342</v>
      </c>
      <c r="K11" s="110">
        <f>I11/G11</f>
        <v>0.48079256508950952</v>
      </c>
      <c r="M11" s="108"/>
    </row>
    <row r="12" spans="1:14" ht="15" customHeight="1" x14ac:dyDescent="0.25">
      <c r="A12" s="160" t="s">
        <v>18</v>
      </c>
      <c r="B12" s="156"/>
      <c r="C12" s="156"/>
      <c r="D12" s="156"/>
      <c r="E12" s="156"/>
      <c r="F12" s="109">
        <v>0</v>
      </c>
      <c r="G12" s="109"/>
      <c r="H12" s="109"/>
      <c r="I12" s="109"/>
      <c r="J12" s="110"/>
      <c r="K12" s="110"/>
      <c r="M12" s="108"/>
    </row>
    <row r="13" spans="1:14" ht="15" customHeight="1" x14ac:dyDescent="0.25">
      <c r="A13" s="2" t="s">
        <v>1</v>
      </c>
      <c r="B13" s="3"/>
      <c r="C13" s="3"/>
      <c r="D13" s="3"/>
      <c r="E13" s="3"/>
      <c r="F13" s="16">
        <f>SUM(F14:F15)</f>
        <v>2483070.12</v>
      </c>
      <c r="G13" s="16">
        <f>SUM(G14:G15)</f>
        <v>5457800</v>
      </c>
      <c r="H13" s="16">
        <f>SUM(H14:H15)</f>
        <v>5835607</v>
      </c>
      <c r="I13" s="16">
        <f t="shared" ref="I13" si="1">I14+I15</f>
        <v>2530640.5099999998</v>
      </c>
      <c r="J13" s="40">
        <f>I13/F13</f>
        <v>1.0191578923272613</v>
      </c>
      <c r="K13" s="41">
        <f t="shared" ref="K13:K16" si="2">I13/G13</f>
        <v>0.46367410128623249</v>
      </c>
      <c r="M13" s="108"/>
    </row>
    <row r="14" spans="1:14" ht="15" customHeight="1" x14ac:dyDescent="0.25">
      <c r="A14" s="161" t="s">
        <v>19</v>
      </c>
      <c r="B14" s="159"/>
      <c r="C14" s="159"/>
      <c r="D14" s="159"/>
      <c r="E14" s="159"/>
      <c r="F14" s="113">
        <v>2293353.36</v>
      </c>
      <c r="G14" s="109">
        <v>5109300</v>
      </c>
      <c r="H14" s="109">
        <v>5454296</v>
      </c>
      <c r="I14" s="109">
        <v>2450997.36</v>
      </c>
      <c r="J14" s="111">
        <f>I14/F14</f>
        <v>1.0687395160072497</v>
      </c>
      <c r="K14" s="112">
        <f t="shared" si="2"/>
        <v>0.47971294697903821</v>
      </c>
      <c r="M14" s="108"/>
      <c r="N14" s="108"/>
    </row>
    <row r="15" spans="1:14" ht="15" customHeight="1" x14ac:dyDescent="0.25">
      <c r="A15" s="160" t="s">
        <v>20</v>
      </c>
      <c r="B15" s="156"/>
      <c r="C15" s="156"/>
      <c r="D15" s="156"/>
      <c r="E15" s="156"/>
      <c r="F15" s="113">
        <v>189716.76</v>
      </c>
      <c r="G15" s="109">
        <v>348500</v>
      </c>
      <c r="H15" s="109">
        <v>381311</v>
      </c>
      <c r="I15" s="109">
        <v>79643.150000000009</v>
      </c>
      <c r="J15" s="111">
        <f>I15/F15</f>
        <v>0.41980028543603637</v>
      </c>
      <c r="K15" s="112">
        <f t="shared" si="2"/>
        <v>0.22853127690100433</v>
      </c>
      <c r="M15" s="108"/>
      <c r="N15" s="108"/>
    </row>
    <row r="16" spans="1:14" ht="15" customHeight="1" x14ac:dyDescent="0.25">
      <c r="A16" s="140" t="s">
        <v>27</v>
      </c>
      <c r="B16" s="141"/>
      <c r="C16" s="141"/>
      <c r="D16" s="141"/>
      <c r="E16" s="141"/>
      <c r="F16" s="16">
        <f t="shared" ref="F16:G16" si="3">F10-F13</f>
        <v>21641.159999999683</v>
      </c>
      <c r="G16" s="16">
        <f t="shared" si="3"/>
        <v>50000</v>
      </c>
      <c r="H16" s="16">
        <f>H10-H13</f>
        <v>50000</v>
      </c>
      <c r="I16" s="16">
        <f t="shared" ref="I16" si="4">I10-I13</f>
        <v>117468.78000000073</v>
      </c>
      <c r="J16" s="40">
        <f>I16/F16</f>
        <v>5.428026039269727</v>
      </c>
      <c r="K16" s="41">
        <f t="shared" si="2"/>
        <v>2.3493756000000143</v>
      </c>
      <c r="M16" s="108"/>
    </row>
    <row r="17" spans="1:11" x14ac:dyDescent="0.25">
      <c r="A17" s="6"/>
      <c r="B17" s="20"/>
      <c r="C17" s="20"/>
      <c r="D17" s="20"/>
      <c r="E17" s="20"/>
      <c r="F17" s="20"/>
      <c r="G17" s="20"/>
      <c r="H17" s="21"/>
      <c r="I17" s="39"/>
      <c r="J17" s="21"/>
    </row>
    <row r="18" spans="1:11" ht="14.25" customHeight="1" x14ac:dyDescent="0.25">
      <c r="A18" s="154" t="s">
        <v>11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</row>
    <row r="19" spans="1:11" x14ac:dyDescent="0.25">
      <c r="A19" s="6"/>
      <c r="B19" s="20"/>
      <c r="C19" s="20"/>
      <c r="D19" s="20"/>
      <c r="E19" s="20"/>
      <c r="F19" s="20"/>
      <c r="G19" s="20"/>
      <c r="H19" s="21"/>
      <c r="I19" s="21"/>
      <c r="J19" s="21"/>
    </row>
    <row r="20" spans="1:11" ht="25.5" x14ac:dyDescent="0.25">
      <c r="A20" s="151" t="s">
        <v>38</v>
      </c>
      <c r="B20" s="152"/>
      <c r="C20" s="152"/>
      <c r="D20" s="152"/>
      <c r="E20" s="153"/>
      <c r="F20" s="14" t="s">
        <v>42</v>
      </c>
      <c r="G20" s="14" t="s">
        <v>287</v>
      </c>
      <c r="H20" s="14" t="s">
        <v>288</v>
      </c>
      <c r="I20" s="14" t="s">
        <v>289</v>
      </c>
      <c r="J20" s="14" t="s">
        <v>39</v>
      </c>
      <c r="K20" s="14" t="s">
        <v>39</v>
      </c>
    </row>
    <row r="21" spans="1:11" ht="15" customHeight="1" x14ac:dyDescent="0.25">
      <c r="A21" s="151"/>
      <c r="B21" s="152"/>
      <c r="C21" s="152">
        <v>1</v>
      </c>
      <c r="D21" s="152"/>
      <c r="E21" s="153"/>
      <c r="F21" s="14">
        <v>2</v>
      </c>
      <c r="G21" s="14">
        <v>3</v>
      </c>
      <c r="H21" s="14">
        <v>4</v>
      </c>
      <c r="I21" s="14">
        <v>5</v>
      </c>
      <c r="J21" s="14" t="s">
        <v>44</v>
      </c>
      <c r="K21" s="15" t="s">
        <v>45</v>
      </c>
    </row>
    <row r="22" spans="1:11" ht="15" customHeight="1" x14ac:dyDescent="0.25">
      <c r="A22" s="155" t="s">
        <v>21</v>
      </c>
      <c r="B22" s="156"/>
      <c r="C22" s="156"/>
      <c r="D22" s="156"/>
      <c r="E22" s="156"/>
      <c r="F22" s="18">
        <v>0</v>
      </c>
      <c r="G22" s="18">
        <v>0</v>
      </c>
      <c r="H22" s="18">
        <v>0</v>
      </c>
      <c r="I22" s="18">
        <v>0</v>
      </c>
      <c r="J22" s="19"/>
      <c r="K22" s="22"/>
    </row>
    <row r="23" spans="1:11" ht="15" customHeight="1" x14ac:dyDescent="0.25">
      <c r="A23" s="155" t="s">
        <v>22</v>
      </c>
      <c r="B23" s="156"/>
      <c r="C23" s="156"/>
      <c r="D23" s="156"/>
      <c r="E23" s="156"/>
      <c r="F23" s="18">
        <v>0</v>
      </c>
      <c r="G23" s="18">
        <v>0</v>
      </c>
      <c r="H23" s="18">
        <v>0</v>
      </c>
      <c r="I23" s="18">
        <v>0</v>
      </c>
      <c r="J23" s="19"/>
      <c r="K23" s="22"/>
    </row>
    <row r="24" spans="1:11" ht="15" customHeight="1" x14ac:dyDescent="0.25">
      <c r="A24" s="140" t="s">
        <v>2</v>
      </c>
      <c r="B24" s="141"/>
      <c r="C24" s="141"/>
      <c r="D24" s="141"/>
      <c r="E24" s="141"/>
      <c r="F24" s="16">
        <f>F22-F23</f>
        <v>0</v>
      </c>
      <c r="G24" s="16">
        <f t="shared" ref="G24:I24" si="5">G22-G23</f>
        <v>0</v>
      </c>
      <c r="H24" s="16">
        <f t="shared" si="5"/>
        <v>0</v>
      </c>
      <c r="I24" s="16">
        <f t="shared" si="5"/>
        <v>0</v>
      </c>
      <c r="J24" s="17"/>
      <c r="K24" s="23"/>
    </row>
    <row r="25" spans="1:11" ht="15" customHeight="1" x14ac:dyDescent="0.25">
      <c r="A25" s="140" t="s">
        <v>28</v>
      </c>
      <c r="B25" s="141"/>
      <c r="C25" s="141"/>
      <c r="D25" s="141"/>
      <c r="E25" s="141"/>
      <c r="F25" s="16">
        <f>F16+F24</f>
        <v>21641.159999999683</v>
      </c>
      <c r="G25" s="16">
        <f t="shared" ref="G25:I25" si="6">G16+G24</f>
        <v>50000</v>
      </c>
      <c r="H25" s="16">
        <f t="shared" si="6"/>
        <v>50000</v>
      </c>
      <c r="I25" s="16">
        <f t="shared" si="6"/>
        <v>117468.78000000073</v>
      </c>
      <c r="J25" s="40">
        <f>I25/F25</f>
        <v>5.428026039269727</v>
      </c>
      <c r="K25" s="41">
        <f t="shared" ref="K25" si="7">I25/G25</f>
        <v>2.3493756000000143</v>
      </c>
    </row>
    <row r="26" spans="1:11" x14ac:dyDescent="0.25">
      <c r="A26" s="24"/>
      <c r="B26" s="20"/>
      <c r="C26" s="20"/>
      <c r="D26" s="20"/>
      <c r="E26" s="20"/>
      <c r="F26" s="20"/>
      <c r="G26" s="20"/>
      <c r="H26" s="21"/>
      <c r="I26" s="21"/>
      <c r="J26" s="21"/>
    </row>
    <row r="27" spans="1:11" ht="14.25" customHeight="1" x14ac:dyDescent="0.25">
      <c r="A27" s="154" t="s">
        <v>29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</row>
    <row r="28" spans="1:11" x14ac:dyDescent="0.25">
      <c r="A28" s="6"/>
      <c r="B28" s="25"/>
      <c r="C28" s="25"/>
      <c r="D28" s="25"/>
      <c r="E28" s="25"/>
      <c r="F28" s="25"/>
      <c r="G28" s="25"/>
      <c r="H28" s="25"/>
      <c r="I28" s="25"/>
      <c r="J28" s="25"/>
    </row>
    <row r="29" spans="1:11" ht="25.5" x14ac:dyDescent="0.25">
      <c r="A29" s="151" t="s">
        <v>38</v>
      </c>
      <c r="B29" s="152"/>
      <c r="C29" s="152"/>
      <c r="D29" s="152"/>
      <c r="E29" s="153"/>
      <c r="F29" s="14" t="s">
        <v>42</v>
      </c>
      <c r="G29" s="14" t="s">
        <v>287</v>
      </c>
      <c r="H29" s="14" t="s">
        <v>288</v>
      </c>
      <c r="I29" s="14" t="s">
        <v>289</v>
      </c>
      <c r="J29" s="14" t="s">
        <v>39</v>
      </c>
      <c r="K29" s="14" t="s">
        <v>39</v>
      </c>
    </row>
    <row r="30" spans="1:11" ht="15" customHeight="1" x14ac:dyDescent="0.25">
      <c r="A30" s="151"/>
      <c r="B30" s="152"/>
      <c r="C30" s="152">
        <v>1</v>
      </c>
      <c r="D30" s="152"/>
      <c r="E30" s="153"/>
      <c r="F30" s="14">
        <v>2</v>
      </c>
      <c r="G30" s="14">
        <v>3</v>
      </c>
      <c r="H30" s="14">
        <v>4</v>
      </c>
      <c r="I30" s="14">
        <v>5</v>
      </c>
      <c r="J30" s="14" t="s">
        <v>44</v>
      </c>
      <c r="K30" s="15" t="s">
        <v>45</v>
      </c>
    </row>
    <row r="31" spans="1:11" ht="15" customHeight="1" x14ac:dyDescent="0.25">
      <c r="A31" s="146" t="s">
        <v>30</v>
      </c>
      <c r="B31" s="147"/>
      <c r="C31" s="147"/>
      <c r="D31" s="147"/>
      <c r="E31" s="148"/>
      <c r="F31" s="26">
        <v>-241961.33</v>
      </c>
      <c r="G31" s="26"/>
      <c r="H31" s="26"/>
      <c r="I31" s="26">
        <v>-120644.83</v>
      </c>
      <c r="J31" s="104"/>
      <c r="K31" s="28"/>
    </row>
    <row r="32" spans="1:11" ht="15" customHeight="1" x14ac:dyDescent="0.25">
      <c r="A32" s="140" t="s">
        <v>31</v>
      </c>
      <c r="B32" s="141"/>
      <c r="C32" s="141"/>
      <c r="D32" s="141"/>
      <c r="E32" s="141"/>
      <c r="F32" s="29">
        <f t="shared" ref="F32:I32" si="8">F25+F31</f>
        <v>-220320.1700000003</v>
      </c>
      <c r="G32" s="29">
        <f t="shared" si="8"/>
        <v>50000</v>
      </c>
      <c r="H32" s="29">
        <f t="shared" si="8"/>
        <v>50000</v>
      </c>
      <c r="I32" s="29">
        <f t="shared" si="8"/>
        <v>-3176.0499999992753</v>
      </c>
      <c r="J32" s="42"/>
      <c r="K32" s="41"/>
    </row>
    <row r="33" spans="1:11" ht="45" hidden="1" customHeight="1" x14ac:dyDescent="0.25">
      <c r="A33" s="142" t="s">
        <v>32</v>
      </c>
      <c r="B33" s="143"/>
      <c r="C33" s="143"/>
      <c r="D33" s="143"/>
      <c r="E33" s="144"/>
      <c r="F33" s="29">
        <f>F16+F24+F31-F32</f>
        <v>0</v>
      </c>
      <c r="G33" s="29">
        <f>G16+G24+G31-G32</f>
        <v>0</v>
      </c>
      <c r="H33" s="29">
        <f t="shared" ref="H33:I33" si="9">H16+H24+H31-H32</f>
        <v>0</v>
      </c>
      <c r="I33" s="29">
        <f t="shared" si="9"/>
        <v>0</v>
      </c>
      <c r="J33" s="30"/>
      <c r="K33" s="23"/>
    </row>
    <row r="34" spans="1:1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</row>
    <row r="35" spans="1:11" hidden="1" x14ac:dyDescent="0.25">
      <c r="A35" s="145" t="s">
        <v>26</v>
      </c>
      <c r="B35" s="145"/>
      <c r="C35" s="145"/>
      <c r="D35" s="145"/>
      <c r="E35" s="145"/>
      <c r="F35" s="145"/>
      <c r="G35" s="145"/>
      <c r="H35" s="145"/>
      <c r="I35" s="145"/>
      <c r="J35" s="145"/>
    </row>
    <row r="36" spans="1:11" hidden="1" x14ac:dyDescent="0.25">
      <c r="A36" s="33"/>
      <c r="B36" s="34"/>
      <c r="C36" s="34"/>
      <c r="D36" s="34"/>
      <c r="E36" s="34"/>
      <c r="F36" s="34"/>
      <c r="G36" s="34"/>
      <c r="H36" s="35"/>
      <c r="I36" s="35"/>
      <c r="J36" s="35"/>
    </row>
    <row r="37" spans="1:11" ht="38.25" hidden="1" x14ac:dyDescent="0.25">
      <c r="A37" s="151" t="s">
        <v>38</v>
      </c>
      <c r="B37" s="152"/>
      <c r="C37" s="152"/>
      <c r="D37" s="152"/>
      <c r="E37" s="153"/>
      <c r="F37" s="14" t="s">
        <v>16</v>
      </c>
      <c r="G37" s="14" t="s">
        <v>14</v>
      </c>
      <c r="H37" s="14" t="s">
        <v>23</v>
      </c>
      <c r="I37" s="14" t="s">
        <v>24</v>
      </c>
      <c r="J37" s="14" t="s">
        <v>25</v>
      </c>
      <c r="K37" s="14" t="s">
        <v>39</v>
      </c>
    </row>
    <row r="38" spans="1:11" hidden="1" x14ac:dyDescent="0.25">
      <c r="A38" s="151"/>
      <c r="B38" s="152"/>
      <c r="C38" s="152">
        <v>1</v>
      </c>
      <c r="D38" s="152"/>
      <c r="E38" s="153"/>
      <c r="F38" s="14">
        <v>2</v>
      </c>
      <c r="G38" s="14">
        <v>3</v>
      </c>
      <c r="H38" s="14">
        <v>4</v>
      </c>
      <c r="I38" s="14">
        <v>5</v>
      </c>
      <c r="J38" s="14" t="s">
        <v>40</v>
      </c>
      <c r="K38" s="15" t="s">
        <v>41</v>
      </c>
    </row>
    <row r="39" spans="1:11" hidden="1" x14ac:dyDescent="0.25">
      <c r="A39" s="146" t="s">
        <v>30</v>
      </c>
      <c r="B39" s="147"/>
      <c r="C39" s="147"/>
      <c r="D39" s="147"/>
      <c r="E39" s="148"/>
      <c r="F39" s="36">
        <v>0</v>
      </c>
      <c r="G39" s="36">
        <f>F42</f>
        <v>0</v>
      </c>
      <c r="H39" s="36">
        <f>G42</f>
        <v>0</v>
      </c>
      <c r="I39" s="36">
        <f>H42</f>
        <v>0</v>
      </c>
      <c r="J39" s="27">
        <f>I42</f>
        <v>0</v>
      </c>
      <c r="K39" s="28"/>
    </row>
    <row r="40" spans="1:11" ht="28.5" hidden="1" customHeight="1" x14ac:dyDescent="0.25">
      <c r="A40" s="146" t="s">
        <v>33</v>
      </c>
      <c r="B40" s="147"/>
      <c r="C40" s="147"/>
      <c r="D40" s="147"/>
      <c r="E40" s="148"/>
      <c r="F40" s="36">
        <v>0</v>
      </c>
      <c r="G40" s="36">
        <v>0</v>
      </c>
      <c r="H40" s="36">
        <v>0</v>
      </c>
      <c r="I40" s="36">
        <v>0</v>
      </c>
      <c r="J40" s="27">
        <v>0</v>
      </c>
      <c r="K40" s="28"/>
    </row>
    <row r="41" spans="1:11" hidden="1" x14ac:dyDescent="0.25">
      <c r="A41" s="146" t="s">
        <v>34</v>
      </c>
      <c r="B41" s="149"/>
      <c r="C41" s="149"/>
      <c r="D41" s="149"/>
      <c r="E41" s="150"/>
      <c r="F41" s="36">
        <v>0</v>
      </c>
      <c r="G41" s="36">
        <v>0</v>
      </c>
      <c r="H41" s="36">
        <v>0</v>
      </c>
      <c r="I41" s="36">
        <v>0</v>
      </c>
      <c r="J41" s="27">
        <v>0</v>
      </c>
      <c r="K41" s="28"/>
    </row>
    <row r="42" spans="1:11" ht="15" hidden="1" customHeight="1" x14ac:dyDescent="0.25">
      <c r="A42" s="140" t="s">
        <v>31</v>
      </c>
      <c r="B42" s="141"/>
      <c r="C42" s="141"/>
      <c r="D42" s="141"/>
      <c r="E42" s="141"/>
      <c r="F42" s="37">
        <f>F39-F40+F41</f>
        <v>0</v>
      </c>
      <c r="G42" s="37">
        <f t="shared" ref="G42:J42" si="10">G39-G40+G41</f>
        <v>0</v>
      </c>
      <c r="H42" s="37">
        <f>H39-H40+H41</f>
        <v>0</v>
      </c>
      <c r="I42" s="37">
        <f t="shared" si="10"/>
        <v>0</v>
      </c>
      <c r="J42" s="38">
        <f t="shared" si="10"/>
        <v>0</v>
      </c>
      <c r="K42" s="23"/>
    </row>
    <row r="43" spans="1:11" ht="17.25" hidden="1" customHeight="1" x14ac:dyDescent="0.25"/>
    <row r="44" spans="1:11" ht="9" hidden="1" customHeight="1" x14ac:dyDescent="0.25"/>
    <row r="46" spans="1:11" x14ac:dyDescent="0.25">
      <c r="A46" s="7" t="s">
        <v>307</v>
      </c>
    </row>
    <row r="47" spans="1:11" x14ac:dyDescent="0.25">
      <c r="A47" s="7" t="s">
        <v>308</v>
      </c>
    </row>
  </sheetData>
  <mergeCells count="30">
    <mergeCell ref="A1:K1"/>
    <mergeCell ref="A6:K6"/>
    <mergeCell ref="A18:K18"/>
    <mergeCell ref="A27:K27"/>
    <mergeCell ref="A23:E23"/>
    <mergeCell ref="A10:E10"/>
    <mergeCell ref="A11:E11"/>
    <mergeCell ref="A12:E12"/>
    <mergeCell ref="A14:E14"/>
    <mergeCell ref="A15:E15"/>
    <mergeCell ref="A16:E16"/>
    <mergeCell ref="A22:E22"/>
    <mergeCell ref="A9:E9"/>
    <mergeCell ref="A8:E8"/>
    <mergeCell ref="A20:E20"/>
    <mergeCell ref="A21:E21"/>
    <mergeCell ref="A24:E24"/>
    <mergeCell ref="A25:E25"/>
    <mergeCell ref="A31:E31"/>
    <mergeCell ref="A32:E32"/>
    <mergeCell ref="A29:E29"/>
    <mergeCell ref="A30:E30"/>
    <mergeCell ref="A42:E42"/>
    <mergeCell ref="A33:E33"/>
    <mergeCell ref="A35:J35"/>
    <mergeCell ref="A39:E39"/>
    <mergeCell ref="A40:E40"/>
    <mergeCell ref="A41:E41"/>
    <mergeCell ref="A37:E37"/>
    <mergeCell ref="A38:E38"/>
  </mergeCells>
  <pageMargins left="0.7" right="0.7" top="0.75" bottom="0.75" header="0.3" footer="0.3"/>
  <pageSetup paperSize="9" scale="8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4C53-1641-4147-A3A0-16AEE03AC879}">
  <sheetPr>
    <tabColor rgb="FF92D050"/>
  </sheetPr>
  <dimension ref="A1:J114"/>
  <sheetViews>
    <sheetView showGridLines="0" view="pageBreakPreview" zoomScale="60" zoomScaleNormal="100" workbookViewId="0">
      <pane ySplit="5" topLeftCell="A86" activePane="bottomLeft" state="frozen"/>
      <selection pane="bottomLeft" activeCell="B44" sqref="B44"/>
    </sheetView>
  </sheetViews>
  <sheetFormatPr defaultColWidth="15.140625" defaultRowHeight="18" customHeight="1" x14ac:dyDescent="0.25"/>
  <cols>
    <col min="1" max="1" width="15.140625" style="43"/>
    <col min="2" max="2" width="93.7109375" style="43" bestFit="1" customWidth="1"/>
    <col min="3" max="3" width="16.42578125" style="43" customWidth="1"/>
    <col min="4" max="6" width="15.140625" style="43"/>
    <col min="7" max="7" width="11.85546875" style="57" customWidth="1"/>
    <col min="8" max="8" width="12.140625" style="57" customWidth="1"/>
    <col min="9" max="16384" width="15.140625" style="43"/>
  </cols>
  <sheetData>
    <row r="1" spans="1:9" ht="18" customHeight="1" x14ac:dyDescent="0.25">
      <c r="A1" s="44" t="s">
        <v>43</v>
      </c>
    </row>
    <row r="2" spans="1:9" ht="18" customHeight="1" x14ac:dyDescent="0.25">
      <c r="A2" s="44" t="s">
        <v>290</v>
      </c>
      <c r="D2" s="107"/>
      <c r="F2" s="56"/>
    </row>
    <row r="3" spans="1:9" ht="18" customHeight="1" x14ac:dyDescent="0.25">
      <c r="A3" s="85" t="s">
        <v>248</v>
      </c>
      <c r="C3" s="56"/>
      <c r="D3" s="56"/>
      <c r="E3" s="56"/>
      <c r="F3" s="56"/>
    </row>
    <row r="4" spans="1:9" s="51" customFormat="1" ht="25.5" x14ac:dyDescent="0.25">
      <c r="A4" s="162" t="s">
        <v>38</v>
      </c>
      <c r="B4" s="162"/>
      <c r="C4" s="14" t="s">
        <v>42</v>
      </c>
      <c r="D4" s="14" t="s">
        <v>287</v>
      </c>
      <c r="E4" s="14" t="s">
        <v>288</v>
      </c>
      <c r="F4" s="14" t="s">
        <v>289</v>
      </c>
      <c r="G4" s="14" t="s">
        <v>39</v>
      </c>
      <c r="H4" s="14" t="s">
        <v>39</v>
      </c>
    </row>
    <row r="5" spans="1:9" ht="13.5" customHeight="1" x14ac:dyDescent="0.25">
      <c r="A5" s="163">
        <v>1</v>
      </c>
      <c r="B5" s="164"/>
      <c r="C5" s="14">
        <v>2</v>
      </c>
      <c r="D5" s="14">
        <v>3</v>
      </c>
      <c r="E5" s="14">
        <v>4</v>
      </c>
      <c r="F5" s="14">
        <v>5</v>
      </c>
      <c r="G5" s="14" t="s">
        <v>44</v>
      </c>
      <c r="H5" s="15" t="s">
        <v>45</v>
      </c>
    </row>
    <row r="6" spans="1:9" s="50" customFormat="1" ht="18" customHeight="1" x14ac:dyDescent="0.25">
      <c r="A6" s="69"/>
      <c r="B6" s="69" t="s">
        <v>98</v>
      </c>
      <c r="C6" s="70">
        <f>C7</f>
        <v>2504711.2799999998</v>
      </c>
      <c r="D6" s="70">
        <f>D7</f>
        <v>5507800</v>
      </c>
      <c r="E6" s="70">
        <f>E7</f>
        <v>5885607</v>
      </c>
      <c r="F6" s="70">
        <f>F7</f>
        <v>2648109.2900000005</v>
      </c>
      <c r="G6" s="71">
        <f>F6/C6</f>
        <v>1.0572513132132342</v>
      </c>
      <c r="H6" s="72">
        <f>F6/D6</f>
        <v>0.48079256508950952</v>
      </c>
      <c r="I6" s="114">
        <f>E6-D6</f>
        <v>377807</v>
      </c>
    </row>
    <row r="7" spans="1:9" ht="18" customHeight="1" x14ac:dyDescent="0.25">
      <c r="A7" s="52" t="s">
        <v>97</v>
      </c>
      <c r="B7" s="52" t="s">
        <v>3</v>
      </c>
      <c r="C7" s="53">
        <f t="shared" ref="C7" si="0">C8+C21+C25+C30+C37</f>
        <v>2504711.2799999998</v>
      </c>
      <c r="D7" s="53">
        <f>D8+D21+D25+D30+D37+D41</f>
        <v>5507800</v>
      </c>
      <c r="E7" s="53">
        <f t="shared" ref="E7:F7" si="1">E8+E21+E25+E30+E37+E41</f>
        <v>5885607</v>
      </c>
      <c r="F7" s="53">
        <f t="shared" si="1"/>
        <v>2648109.2900000005</v>
      </c>
      <c r="G7" s="62">
        <f t="shared" ref="G7" si="2">F7/C7</f>
        <v>1.0572513132132342</v>
      </c>
      <c r="H7" s="58">
        <f t="shared" ref="H7" si="3">F7/D7</f>
        <v>0.48079256508950952</v>
      </c>
    </row>
    <row r="8" spans="1:9" ht="18" customHeight="1" x14ac:dyDescent="0.25">
      <c r="A8" s="54" t="s">
        <v>96</v>
      </c>
      <c r="B8" s="54" t="s">
        <v>12</v>
      </c>
      <c r="C8" s="55">
        <f>C11+C14+C16+C19+C9</f>
        <v>80916.38</v>
      </c>
      <c r="D8" s="55">
        <f t="shared" ref="D8:F8" si="4">D11+D14+D16+D19+D9</f>
        <v>130000</v>
      </c>
      <c r="E8" s="55">
        <f t="shared" si="4"/>
        <v>243107</v>
      </c>
      <c r="F8" s="55">
        <f t="shared" si="4"/>
        <v>330324.80000000005</v>
      </c>
      <c r="G8" s="63">
        <f t="shared" ref="G8:G76" si="5">F8/C8</f>
        <v>4.0822982936211432</v>
      </c>
      <c r="H8" s="59">
        <f t="shared" ref="H8:H76" si="6">F8/D8</f>
        <v>2.5409600000000006</v>
      </c>
    </row>
    <row r="9" spans="1:9" ht="18" customHeight="1" x14ac:dyDescent="0.25">
      <c r="A9" s="67">
        <v>631</v>
      </c>
      <c r="B9" s="48" t="s">
        <v>293</v>
      </c>
      <c r="C9" s="49">
        <f>C10</f>
        <v>0</v>
      </c>
      <c r="D9" s="49">
        <f>D10</f>
        <v>0</v>
      </c>
      <c r="E9" s="49">
        <f>E10</f>
        <v>38768</v>
      </c>
      <c r="F9" s="49">
        <f>F10</f>
        <v>159904.92000000001</v>
      </c>
      <c r="G9" s="64" t="e">
        <f t="shared" ref="G9:G10" si="7">F9/C9</f>
        <v>#DIV/0!</v>
      </c>
      <c r="H9" s="60" t="e">
        <f t="shared" ref="H9:H10" si="8">F9/D9</f>
        <v>#DIV/0!</v>
      </c>
    </row>
    <row r="10" spans="1:9" ht="18" customHeight="1" x14ac:dyDescent="0.25">
      <c r="A10" s="68">
        <v>6311</v>
      </c>
      <c r="B10" s="45" t="s">
        <v>294</v>
      </c>
      <c r="C10" s="46">
        <v>0</v>
      </c>
      <c r="D10" s="46"/>
      <c r="E10" s="46">
        <v>38768</v>
      </c>
      <c r="F10" s="47">
        <v>159904.92000000001</v>
      </c>
      <c r="G10" s="65" t="e">
        <f t="shared" si="7"/>
        <v>#DIV/0!</v>
      </c>
      <c r="H10" s="61" t="e">
        <f t="shared" si="8"/>
        <v>#DIV/0!</v>
      </c>
    </row>
    <row r="11" spans="1:9" s="50" customFormat="1" ht="18" customHeight="1" x14ac:dyDescent="0.25">
      <c r="A11" s="48" t="s">
        <v>95</v>
      </c>
      <c r="B11" s="48" t="s">
        <v>94</v>
      </c>
      <c r="C11" s="49">
        <f>C12+C13</f>
        <v>8825</v>
      </c>
      <c r="D11" s="49">
        <f>D12+D13</f>
        <v>30000</v>
      </c>
      <c r="E11" s="49">
        <f>E12+E13</f>
        <v>30000</v>
      </c>
      <c r="F11" s="49">
        <f>F12+F13</f>
        <v>16735</v>
      </c>
      <c r="G11" s="64">
        <f t="shared" si="5"/>
        <v>1.8963172804532578</v>
      </c>
      <c r="H11" s="60">
        <f t="shared" si="6"/>
        <v>0.55783333333333329</v>
      </c>
    </row>
    <row r="12" spans="1:9" ht="18" customHeight="1" x14ac:dyDescent="0.25">
      <c r="A12" s="45" t="s">
        <v>93</v>
      </c>
      <c r="B12" s="45" t="s">
        <v>92</v>
      </c>
      <c r="C12" s="46">
        <v>0</v>
      </c>
      <c r="D12" s="46"/>
      <c r="E12" s="46"/>
      <c r="F12" s="47">
        <v>16735</v>
      </c>
      <c r="G12" s="65" t="e">
        <f t="shared" si="5"/>
        <v>#DIV/0!</v>
      </c>
      <c r="H12" s="61" t="e">
        <f t="shared" si="6"/>
        <v>#DIV/0!</v>
      </c>
    </row>
    <row r="13" spans="1:9" ht="18" customHeight="1" x14ac:dyDescent="0.25">
      <c r="A13" s="45" t="s">
        <v>91</v>
      </c>
      <c r="B13" s="45" t="s">
        <v>90</v>
      </c>
      <c r="C13" s="46">
        <v>8825</v>
      </c>
      <c r="D13" s="46">
        <v>30000</v>
      </c>
      <c r="E13" s="46">
        <v>30000</v>
      </c>
      <c r="F13" s="47"/>
      <c r="G13" s="65">
        <f t="shared" si="5"/>
        <v>0</v>
      </c>
      <c r="H13" s="61">
        <f t="shared" si="6"/>
        <v>0</v>
      </c>
    </row>
    <row r="14" spans="1:9" s="50" customFormat="1" ht="18" customHeight="1" x14ac:dyDescent="0.25">
      <c r="A14" s="48" t="s">
        <v>89</v>
      </c>
      <c r="B14" s="48" t="s">
        <v>88</v>
      </c>
      <c r="C14" s="49">
        <f>C15</f>
        <v>0</v>
      </c>
      <c r="D14" s="49">
        <f>D15</f>
        <v>0</v>
      </c>
      <c r="E14" s="49">
        <f>E15</f>
        <v>0</v>
      </c>
      <c r="F14" s="49">
        <f>F15</f>
        <v>0</v>
      </c>
      <c r="G14" s="64" t="e">
        <f t="shared" si="5"/>
        <v>#DIV/0!</v>
      </c>
      <c r="H14" s="60" t="e">
        <f t="shared" si="6"/>
        <v>#DIV/0!</v>
      </c>
    </row>
    <row r="15" spans="1:9" ht="18" customHeight="1" x14ac:dyDescent="0.25">
      <c r="A15" s="45" t="s">
        <v>87</v>
      </c>
      <c r="B15" s="45" t="s">
        <v>86</v>
      </c>
      <c r="C15" s="46">
        <v>0</v>
      </c>
      <c r="D15" s="46">
        <v>0</v>
      </c>
      <c r="E15" s="46">
        <v>0</v>
      </c>
      <c r="F15" s="47">
        <v>0</v>
      </c>
      <c r="G15" s="65" t="e">
        <f t="shared" si="5"/>
        <v>#DIV/0!</v>
      </c>
      <c r="H15" s="61" t="e">
        <f t="shared" si="6"/>
        <v>#DIV/0!</v>
      </c>
    </row>
    <row r="16" spans="1:9" s="50" customFormat="1" ht="18" customHeight="1" x14ac:dyDescent="0.25">
      <c r="A16" s="48" t="s">
        <v>85</v>
      </c>
      <c r="B16" s="48" t="s">
        <v>84</v>
      </c>
      <c r="C16" s="49">
        <f>C17+C18</f>
        <v>72091.38</v>
      </c>
      <c r="D16" s="49">
        <f>D17+D18</f>
        <v>100000</v>
      </c>
      <c r="E16" s="49">
        <f>E17+E18</f>
        <v>100000</v>
      </c>
      <c r="F16" s="49">
        <f>F17+F18</f>
        <v>91784.88</v>
      </c>
      <c r="G16" s="64">
        <f t="shared" si="5"/>
        <v>1.2731741298335528</v>
      </c>
      <c r="H16" s="60">
        <f t="shared" si="6"/>
        <v>0.91784880000000002</v>
      </c>
    </row>
    <row r="17" spans="1:8" ht="18" customHeight="1" x14ac:dyDescent="0.25">
      <c r="A17" s="45" t="s">
        <v>83</v>
      </c>
      <c r="B17" s="45" t="s">
        <v>82</v>
      </c>
      <c r="C17" s="46">
        <v>72091.38</v>
      </c>
      <c r="D17" s="46">
        <v>100000</v>
      </c>
      <c r="E17" s="46">
        <v>100000</v>
      </c>
      <c r="F17" s="47">
        <v>91784.88</v>
      </c>
      <c r="G17" s="65">
        <f t="shared" si="5"/>
        <v>1.2731741298335528</v>
      </c>
      <c r="H17" s="61">
        <f t="shared" si="6"/>
        <v>0.91784880000000002</v>
      </c>
    </row>
    <row r="18" spans="1:8" ht="18" customHeight="1" x14ac:dyDescent="0.25">
      <c r="A18" s="45" t="s">
        <v>81</v>
      </c>
      <c r="B18" s="45" t="s">
        <v>80</v>
      </c>
      <c r="C18" s="46">
        <v>0</v>
      </c>
      <c r="D18" s="46"/>
      <c r="E18" s="46"/>
      <c r="F18" s="47"/>
      <c r="G18" s="65" t="e">
        <f t="shared" si="5"/>
        <v>#DIV/0!</v>
      </c>
      <c r="H18" s="61" t="e">
        <f t="shared" si="6"/>
        <v>#DIV/0!</v>
      </c>
    </row>
    <row r="19" spans="1:8" s="50" customFormat="1" ht="18" customHeight="1" x14ac:dyDescent="0.25">
      <c r="A19" s="48" t="s">
        <v>79</v>
      </c>
      <c r="B19" s="48" t="s">
        <v>78</v>
      </c>
      <c r="C19" s="49">
        <f>C20</f>
        <v>0</v>
      </c>
      <c r="D19" s="49">
        <f>D20</f>
        <v>0</v>
      </c>
      <c r="E19" s="49">
        <f>E20</f>
        <v>74339</v>
      </c>
      <c r="F19" s="49">
        <f>F20</f>
        <v>61900</v>
      </c>
      <c r="G19" s="64" t="e">
        <f t="shared" si="5"/>
        <v>#DIV/0!</v>
      </c>
      <c r="H19" s="60" t="e">
        <f t="shared" si="6"/>
        <v>#DIV/0!</v>
      </c>
    </row>
    <row r="20" spans="1:8" ht="18" customHeight="1" x14ac:dyDescent="0.25">
      <c r="A20" s="45" t="s">
        <v>77</v>
      </c>
      <c r="B20" s="45" t="s">
        <v>76</v>
      </c>
      <c r="C20" s="46">
        <v>0</v>
      </c>
      <c r="D20" s="46"/>
      <c r="E20" s="46">
        <v>74339</v>
      </c>
      <c r="F20" s="47">
        <v>61900</v>
      </c>
      <c r="G20" s="65" t="e">
        <f t="shared" si="5"/>
        <v>#DIV/0!</v>
      </c>
      <c r="H20" s="61" t="e">
        <f t="shared" si="6"/>
        <v>#DIV/0!</v>
      </c>
    </row>
    <row r="21" spans="1:8" ht="18" customHeight="1" x14ac:dyDescent="0.25">
      <c r="A21" s="54" t="s">
        <v>75</v>
      </c>
      <c r="B21" s="54" t="s">
        <v>36</v>
      </c>
      <c r="C21" s="55">
        <f>C22</f>
        <v>228.89</v>
      </c>
      <c r="D21" s="55">
        <f>D22</f>
        <v>800</v>
      </c>
      <c r="E21" s="55">
        <f>E22</f>
        <v>800</v>
      </c>
      <c r="F21" s="55">
        <f>F22</f>
        <v>0</v>
      </c>
      <c r="G21" s="63">
        <f t="shared" si="5"/>
        <v>0</v>
      </c>
      <c r="H21" s="59">
        <f t="shared" si="6"/>
        <v>0</v>
      </c>
    </row>
    <row r="22" spans="1:8" s="50" customFormat="1" ht="18" customHeight="1" x14ac:dyDescent="0.25">
      <c r="A22" s="48" t="s">
        <v>74</v>
      </c>
      <c r="B22" s="48" t="s">
        <v>73</v>
      </c>
      <c r="C22" s="49">
        <f>C23+C24</f>
        <v>228.89</v>
      </c>
      <c r="D22" s="49">
        <f>D23+D24</f>
        <v>800</v>
      </c>
      <c r="E22" s="49">
        <f>E23+E24</f>
        <v>800</v>
      </c>
      <c r="F22" s="49">
        <f>F23+F24</f>
        <v>0</v>
      </c>
      <c r="G22" s="64">
        <f t="shared" si="5"/>
        <v>0</v>
      </c>
      <c r="H22" s="60">
        <f t="shared" si="6"/>
        <v>0</v>
      </c>
    </row>
    <row r="23" spans="1:8" ht="18" customHeight="1" x14ac:dyDescent="0.25">
      <c r="A23" s="45" t="s">
        <v>72</v>
      </c>
      <c r="B23" s="45" t="s">
        <v>71</v>
      </c>
      <c r="C23" s="46">
        <v>0</v>
      </c>
      <c r="D23" s="46">
        <v>500</v>
      </c>
      <c r="E23" s="46">
        <v>500</v>
      </c>
      <c r="F23" s="47"/>
      <c r="G23" s="65" t="e">
        <f t="shared" si="5"/>
        <v>#DIV/0!</v>
      </c>
      <c r="H23" s="61">
        <f t="shared" si="6"/>
        <v>0</v>
      </c>
    </row>
    <row r="24" spans="1:8" ht="18" customHeight="1" x14ac:dyDescent="0.25">
      <c r="A24" s="45" t="s">
        <v>70</v>
      </c>
      <c r="B24" s="45" t="s">
        <v>69</v>
      </c>
      <c r="C24" s="46">
        <v>228.89</v>
      </c>
      <c r="D24" s="46">
        <v>300</v>
      </c>
      <c r="E24" s="46">
        <v>300</v>
      </c>
      <c r="F24" s="47"/>
      <c r="G24" s="65">
        <f t="shared" si="5"/>
        <v>0</v>
      </c>
      <c r="H24" s="61">
        <f t="shared" si="6"/>
        <v>0</v>
      </c>
    </row>
    <row r="25" spans="1:8" ht="18" customHeight="1" x14ac:dyDescent="0.25">
      <c r="A25" s="54" t="s">
        <v>68</v>
      </c>
      <c r="B25" s="54" t="s">
        <v>37</v>
      </c>
      <c r="C25" s="55">
        <f>C26+C28</f>
        <v>83717.19</v>
      </c>
      <c r="D25" s="55">
        <f>D26+D28</f>
        <v>178700</v>
      </c>
      <c r="E25" s="55">
        <f>E26+E28</f>
        <v>178700</v>
      </c>
      <c r="F25" s="55">
        <f>F26+F28</f>
        <v>68892.179999999993</v>
      </c>
      <c r="G25" s="63">
        <f t="shared" si="5"/>
        <v>0.82291558042022184</v>
      </c>
      <c r="H25" s="59">
        <f t="shared" si="6"/>
        <v>0.38551863458310015</v>
      </c>
    </row>
    <row r="26" spans="1:8" s="50" customFormat="1" ht="18" customHeight="1" x14ac:dyDescent="0.25">
      <c r="A26" s="48" t="s">
        <v>67</v>
      </c>
      <c r="B26" s="48" t="s">
        <v>66</v>
      </c>
      <c r="C26" s="49">
        <f>C27</f>
        <v>0</v>
      </c>
      <c r="D26" s="49">
        <f>D27</f>
        <v>0</v>
      </c>
      <c r="E26" s="49">
        <f>E27</f>
        <v>0</v>
      </c>
      <c r="F26" s="49">
        <f>F27</f>
        <v>0</v>
      </c>
      <c r="G26" s="64" t="e">
        <f t="shared" si="5"/>
        <v>#DIV/0!</v>
      </c>
      <c r="H26" s="60" t="e">
        <f t="shared" si="6"/>
        <v>#DIV/0!</v>
      </c>
    </row>
    <row r="27" spans="1:8" ht="18" customHeight="1" x14ac:dyDescent="0.25">
      <c r="A27" s="45" t="s">
        <v>65</v>
      </c>
      <c r="B27" s="45" t="s">
        <v>64</v>
      </c>
      <c r="C27" s="46">
        <v>0</v>
      </c>
      <c r="D27" s="46">
        <v>0</v>
      </c>
      <c r="E27" s="46">
        <v>0</v>
      </c>
      <c r="F27" s="47">
        <v>0</v>
      </c>
      <c r="G27" s="65" t="e">
        <f t="shared" si="5"/>
        <v>#DIV/0!</v>
      </c>
      <c r="H27" s="61" t="e">
        <f t="shared" si="6"/>
        <v>#DIV/0!</v>
      </c>
    </row>
    <row r="28" spans="1:8" ht="18" customHeight="1" x14ac:dyDescent="0.25">
      <c r="A28" s="48" t="s">
        <v>63</v>
      </c>
      <c r="B28" s="48" t="s">
        <v>62</v>
      </c>
      <c r="C28" s="49">
        <f>C29</f>
        <v>83717.19</v>
      </c>
      <c r="D28" s="49">
        <f>D29</f>
        <v>178700</v>
      </c>
      <c r="E28" s="49">
        <f>E29</f>
        <v>178700</v>
      </c>
      <c r="F28" s="49">
        <f>F29</f>
        <v>68892.179999999993</v>
      </c>
      <c r="G28" s="64">
        <f t="shared" si="5"/>
        <v>0.82291558042022184</v>
      </c>
      <c r="H28" s="60">
        <f t="shared" si="6"/>
        <v>0.38551863458310015</v>
      </c>
    </row>
    <row r="29" spans="1:8" ht="18" customHeight="1" x14ac:dyDescent="0.25">
      <c r="A29" s="45" t="s">
        <v>61</v>
      </c>
      <c r="B29" s="45" t="s">
        <v>60</v>
      </c>
      <c r="C29" s="46">
        <v>83717.19</v>
      </c>
      <c r="D29" s="46">
        <v>178700</v>
      </c>
      <c r="E29" s="46">
        <v>178700</v>
      </c>
      <c r="F29" s="47">
        <v>68892.179999999993</v>
      </c>
      <c r="G29" s="65">
        <f t="shared" si="5"/>
        <v>0.82291558042022184</v>
      </c>
      <c r="H29" s="61">
        <f t="shared" si="6"/>
        <v>0.38551863458310015</v>
      </c>
    </row>
    <row r="30" spans="1:8" ht="18" customHeight="1" x14ac:dyDescent="0.25">
      <c r="A30" s="54" t="s">
        <v>59</v>
      </c>
      <c r="B30" s="54" t="s">
        <v>58</v>
      </c>
      <c r="C30" s="55">
        <f>C31+C34</f>
        <v>206277.63</v>
      </c>
      <c r="D30" s="55">
        <f>D31+D34</f>
        <v>303000</v>
      </c>
      <c r="E30" s="55">
        <f>E31+E34</f>
        <v>303000</v>
      </c>
      <c r="F30" s="55">
        <f>F31+F34</f>
        <v>160218.94</v>
      </c>
      <c r="G30" s="63">
        <f t="shared" si="5"/>
        <v>0.77671505145759134</v>
      </c>
      <c r="H30" s="59">
        <f t="shared" si="6"/>
        <v>0.52877537953795384</v>
      </c>
    </row>
    <row r="31" spans="1:8" s="50" customFormat="1" ht="18" customHeight="1" x14ac:dyDescent="0.25">
      <c r="A31" s="48" t="s">
        <v>57</v>
      </c>
      <c r="B31" s="48" t="s">
        <v>56</v>
      </c>
      <c r="C31" s="49">
        <f>C32+C33</f>
        <v>139777.63</v>
      </c>
      <c r="D31" s="49">
        <f>D32+D33</f>
        <v>208000</v>
      </c>
      <c r="E31" s="49">
        <f>E32+E33</f>
        <v>208000</v>
      </c>
      <c r="F31" s="49">
        <f>F32+F33</f>
        <v>147218.94</v>
      </c>
      <c r="G31" s="64">
        <f t="shared" si="5"/>
        <v>1.0532367732948398</v>
      </c>
      <c r="H31" s="60">
        <f t="shared" si="6"/>
        <v>0.70778336538461539</v>
      </c>
    </row>
    <row r="32" spans="1:8" ht="18" customHeight="1" x14ac:dyDescent="0.25">
      <c r="A32" s="45" t="s">
        <v>55</v>
      </c>
      <c r="B32" s="45" t="s">
        <v>54</v>
      </c>
      <c r="C32" s="46">
        <v>15803.62</v>
      </c>
      <c r="D32" s="46">
        <v>31000</v>
      </c>
      <c r="E32" s="46">
        <v>31000</v>
      </c>
      <c r="F32" s="47">
        <v>9345.99</v>
      </c>
      <c r="G32" s="65">
        <f t="shared" si="5"/>
        <v>0.59138286038262111</v>
      </c>
      <c r="H32" s="61">
        <f t="shared" si="6"/>
        <v>0.30148354838709679</v>
      </c>
    </row>
    <row r="33" spans="1:10" ht="18" customHeight="1" x14ac:dyDescent="0.25">
      <c r="A33" s="45" t="s">
        <v>53</v>
      </c>
      <c r="B33" s="45" t="s">
        <v>52</v>
      </c>
      <c r="C33" s="46">
        <v>123974.01</v>
      </c>
      <c r="D33" s="46">
        <v>177000</v>
      </c>
      <c r="E33" s="46">
        <v>177000</v>
      </c>
      <c r="F33" s="47">
        <v>137872.95000000001</v>
      </c>
      <c r="G33" s="65">
        <f t="shared" si="5"/>
        <v>1.1121117240621645</v>
      </c>
      <c r="H33" s="61">
        <f t="shared" si="6"/>
        <v>0.77894322033898311</v>
      </c>
    </row>
    <row r="34" spans="1:10" s="50" customFormat="1" ht="18" customHeight="1" x14ac:dyDescent="0.25">
      <c r="A34" s="48" t="s">
        <v>51</v>
      </c>
      <c r="B34" s="48" t="s">
        <v>50</v>
      </c>
      <c r="C34" s="49">
        <f>C35+C36</f>
        <v>66500</v>
      </c>
      <c r="D34" s="49">
        <f>D35+D36</f>
        <v>95000</v>
      </c>
      <c r="E34" s="49">
        <f>E35+E36</f>
        <v>95000</v>
      </c>
      <c r="F34" s="49">
        <f>F35+F36</f>
        <v>13000</v>
      </c>
      <c r="G34" s="64">
        <f t="shared" si="5"/>
        <v>0.19548872180451127</v>
      </c>
      <c r="H34" s="60">
        <f t="shared" si="6"/>
        <v>0.1368421052631579</v>
      </c>
    </row>
    <row r="35" spans="1:10" ht="18" customHeight="1" x14ac:dyDescent="0.25">
      <c r="A35" s="45" t="s">
        <v>49</v>
      </c>
      <c r="B35" s="45" t="s">
        <v>48</v>
      </c>
      <c r="C35" s="46">
        <v>15000</v>
      </c>
      <c r="D35" s="46">
        <v>20000</v>
      </c>
      <c r="E35" s="46">
        <v>20000</v>
      </c>
      <c r="F35" s="47">
        <v>13000</v>
      </c>
      <c r="G35" s="65">
        <f t="shared" si="5"/>
        <v>0.8666666666666667</v>
      </c>
      <c r="H35" s="61">
        <f t="shared" si="6"/>
        <v>0.65</v>
      </c>
    </row>
    <row r="36" spans="1:10" ht="18" customHeight="1" x14ac:dyDescent="0.25">
      <c r="A36" s="45" t="s">
        <v>47</v>
      </c>
      <c r="B36" s="45" t="s">
        <v>46</v>
      </c>
      <c r="C36" s="46">
        <v>51500</v>
      </c>
      <c r="D36" s="46">
        <v>75000</v>
      </c>
      <c r="E36" s="46">
        <v>75000</v>
      </c>
      <c r="F36" s="47"/>
      <c r="G36" s="65">
        <f t="shared" si="5"/>
        <v>0</v>
      </c>
      <c r="H36" s="61">
        <f t="shared" si="6"/>
        <v>0</v>
      </c>
    </row>
    <row r="37" spans="1:10" ht="18" customHeight="1" x14ac:dyDescent="0.25">
      <c r="A37" s="66">
        <v>67</v>
      </c>
      <c r="B37" s="54" t="s">
        <v>228</v>
      </c>
      <c r="C37" s="55">
        <f>C38</f>
        <v>2133571.19</v>
      </c>
      <c r="D37" s="55">
        <f t="shared" ref="D37:E37" si="9">D38</f>
        <v>4894800</v>
      </c>
      <c r="E37" s="55">
        <f t="shared" si="9"/>
        <v>5159500</v>
      </c>
      <c r="F37" s="55">
        <f>F38</f>
        <v>2088364.7100000002</v>
      </c>
      <c r="G37" s="63">
        <f t="shared" si="5"/>
        <v>0.97881182488220619</v>
      </c>
      <c r="H37" s="59">
        <f t="shared" si="6"/>
        <v>0.42664965064966909</v>
      </c>
    </row>
    <row r="38" spans="1:10" ht="18" customHeight="1" x14ac:dyDescent="0.25">
      <c r="A38" s="67">
        <v>671</v>
      </c>
      <c r="B38" s="48" t="s">
        <v>228</v>
      </c>
      <c r="C38" s="49">
        <f>C39+C40</f>
        <v>2133571.19</v>
      </c>
      <c r="D38" s="49">
        <f>D39+D40</f>
        <v>4894800</v>
      </c>
      <c r="E38" s="49">
        <f>E39+E40</f>
        <v>5159500</v>
      </c>
      <c r="F38" s="49">
        <f>F39+F40</f>
        <v>2088364.7100000002</v>
      </c>
      <c r="G38" s="64">
        <f t="shared" si="5"/>
        <v>0.97881182488220619</v>
      </c>
      <c r="H38" s="60">
        <f t="shared" si="6"/>
        <v>0.42664965064966909</v>
      </c>
    </row>
    <row r="39" spans="1:10" ht="18" customHeight="1" x14ac:dyDescent="0.25">
      <c r="A39" s="68">
        <v>6711</v>
      </c>
      <c r="B39" s="45" t="s">
        <v>228</v>
      </c>
      <c r="C39" s="46">
        <v>2007204.28</v>
      </c>
      <c r="D39" s="46">
        <v>4628800</v>
      </c>
      <c r="E39" s="46">
        <f>4893500</f>
        <v>4893500</v>
      </c>
      <c r="F39" s="46">
        <v>2026923.37</v>
      </c>
      <c r="G39" s="65">
        <f t="shared" si="5"/>
        <v>1.0098241570110642</v>
      </c>
      <c r="H39" s="61">
        <f t="shared" si="6"/>
        <v>0.43789391851019704</v>
      </c>
    </row>
    <row r="40" spans="1:10" ht="18" customHeight="1" x14ac:dyDescent="0.25">
      <c r="A40" s="68">
        <v>6712</v>
      </c>
      <c r="B40" s="45" t="s">
        <v>229</v>
      </c>
      <c r="C40" s="46">
        <v>126366.91</v>
      </c>
      <c r="D40" s="46">
        <v>266000</v>
      </c>
      <c r="E40" s="46">
        <v>266000</v>
      </c>
      <c r="F40" s="46">
        <v>61441.34</v>
      </c>
      <c r="G40" s="65">
        <f t="shared" si="5"/>
        <v>0.48621383556818787</v>
      </c>
      <c r="H40" s="61">
        <f t="shared" si="6"/>
        <v>0.23098248120300752</v>
      </c>
    </row>
    <row r="41" spans="1:10" ht="18" customHeight="1" x14ac:dyDescent="0.25">
      <c r="A41" s="66">
        <v>68</v>
      </c>
      <c r="B41" s="54" t="s">
        <v>291</v>
      </c>
      <c r="C41" s="55">
        <f>C42</f>
        <v>0</v>
      </c>
      <c r="D41" s="55">
        <f t="shared" ref="D41:F42" si="10">D42</f>
        <v>500</v>
      </c>
      <c r="E41" s="55">
        <f t="shared" si="10"/>
        <v>500</v>
      </c>
      <c r="F41" s="55">
        <f t="shared" si="10"/>
        <v>308.66000000000003</v>
      </c>
      <c r="G41" s="63" t="e">
        <f t="shared" ref="G41:G43" si="11">F41/C41</f>
        <v>#DIV/0!</v>
      </c>
      <c r="H41" s="59">
        <f t="shared" ref="H41:H43" si="12">F41/D41</f>
        <v>0.61732000000000009</v>
      </c>
    </row>
    <row r="42" spans="1:10" ht="18" customHeight="1" x14ac:dyDescent="0.25">
      <c r="A42" s="67">
        <v>683</v>
      </c>
      <c r="B42" s="48" t="s">
        <v>292</v>
      </c>
      <c r="C42" s="49">
        <f>C43</f>
        <v>0</v>
      </c>
      <c r="D42" s="49">
        <f t="shared" si="10"/>
        <v>500</v>
      </c>
      <c r="E42" s="49">
        <f t="shared" si="10"/>
        <v>500</v>
      </c>
      <c r="F42" s="49">
        <f t="shared" si="10"/>
        <v>308.66000000000003</v>
      </c>
      <c r="G42" s="64" t="e">
        <f t="shared" si="11"/>
        <v>#DIV/0!</v>
      </c>
      <c r="H42" s="60">
        <f t="shared" si="12"/>
        <v>0.61732000000000009</v>
      </c>
    </row>
    <row r="43" spans="1:10" ht="18" customHeight="1" x14ac:dyDescent="0.25">
      <c r="A43" s="68">
        <v>6831</v>
      </c>
      <c r="B43" s="45" t="s">
        <v>292</v>
      </c>
      <c r="C43" s="46">
        <v>0</v>
      </c>
      <c r="D43" s="46">
        <v>500</v>
      </c>
      <c r="E43" s="46">
        <v>500</v>
      </c>
      <c r="F43" s="46">
        <v>308.66000000000003</v>
      </c>
      <c r="G43" s="65" t="e">
        <f t="shared" si="11"/>
        <v>#DIV/0!</v>
      </c>
      <c r="H43" s="61">
        <f t="shared" si="12"/>
        <v>0.61732000000000009</v>
      </c>
    </row>
    <row r="44" spans="1:10" s="50" customFormat="1" ht="18" customHeight="1" x14ac:dyDescent="0.25">
      <c r="A44" s="69"/>
      <c r="B44" s="69" t="s">
        <v>99</v>
      </c>
      <c r="C44" s="70">
        <f>C45+C99</f>
        <v>2483070.12</v>
      </c>
      <c r="D44" s="70">
        <f>D45+D99</f>
        <v>5457800</v>
      </c>
      <c r="E44" s="70">
        <f>E45+E99</f>
        <v>5835607</v>
      </c>
      <c r="F44" s="70">
        <f>F45+F99</f>
        <v>2530640.5099999998</v>
      </c>
      <c r="G44" s="71">
        <f t="shared" si="5"/>
        <v>1.0191578923272613</v>
      </c>
      <c r="H44" s="72">
        <f t="shared" si="6"/>
        <v>0.46367410128623249</v>
      </c>
      <c r="I44" s="114"/>
      <c r="J44" s="114"/>
    </row>
    <row r="45" spans="1:10" ht="18" customHeight="1" x14ac:dyDescent="0.25">
      <c r="A45" s="52" t="s">
        <v>100</v>
      </c>
      <c r="B45" s="52" t="s">
        <v>4</v>
      </c>
      <c r="C45" s="53">
        <f>C46+C55+C89+C95</f>
        <v>2293353.3600000003</v>
      </c>
      <c r="D45" s="53">
        <f>D46+D55+D89+D95</f>
        <v>5109300</v>
      </c>
      <c r="E45" s="53">
        <f>E46+E55+E89+E95</f>
        <v>5454296</v>
      </c>
      <c r="F45" s="53">
        <f>F46+F55+F89+F95</f>
        <v>2450997.36</v>
      </c>
      <c r="G45" s="62">
        <f t="shared" si="5"/>
        <v>1.0687395160072495</v>
      </c>
      <c r="H45" s="58">
        <f t="shared" si="6"/>
        <v>0.47971294697903821</v>
      </c>
    </row>
    <row r="46" spans="1:10" ht="18" customHeight="1" x14ac:dyDescent="0.25">
      <c r="A46" s="54" t="s">
        <v>101</v>
      </c>
      <c r="B46" s="54" t="s">
        <v>5</v>
      </c>
      <c r="C46" s="55">
        <f>C47+C51+C53</f>
        <v>1103258.03</v>
      </c>
      <c r="D46" s="55">
        <f>D47+D51+D53</f>
        <v>2253400</v>
      </c>
      <c r="E46" s="55">
        <f>E47+E51+E53</f>
        <v>2427600</v>
      </c>
      <c r="F46" s="55">
        <f>F47+F51+F53</f>
        <v>1223235.8</v>
      </c>
      <c r="G46" s="63">
        <f t="shared" si="5"/>
        <v>1.1087486034432037</v>
      </c>
      <c r="H46" s="59">
        <f t="shared" si="6"/>
        <v>0.54284006390343487</v>
      </c>
    </row>
    <row r="47" spans="1:10" s="50" customFormat="1" ht="18" customHeight="1" x14ac:dyDescent="0.25">
      <c r="A47" s="48" t="s">
        <v>102</v>
      </c>
      <c r="B47" s="48" t="s">
        <v>103</v>
      </c>
      <c r="C47" s="49">
        <f>C48+C49+C50</f>
        <v>873916.55</v>
      </c>
      <c r="D47" s="49">
        <f>D48+D49+D50</f>
        <v>1825000</v>
      </c>
      <c r="E47" s="49">
        <f>E48+E49+E50</f>
        <v>1968000</v>
      </c>
      <c r="F47" s="49">
        <f>F48+F49+F50</f>
        <v>984726.54</v>
      </c>
      <c r="G47" s="64">
        <f t="shared" si="5"/>
        <v>1.126796992229979</v>
      </c>
      <c r="H47" s="60">
        <f t="shared" si="6"/>
        <v>0.53957618630136983</v>
      </c>
    </row>
    <row r="48" spans="1:10" ht="18" customHeight="1" x14ac:dyDescent="0.25">
      <c r="A48" s="45" t="s">
        <v>104</v>
      </c>
      <c r="B48" s="45" t="s">
        <v>105</v>
      </c>
      <c r="C48" s="46">
        <v>873916.55</v>
      </c>
      <c r="D48" s="46">
        <v>1825000</v>
      </c>
      <c r="E48" s="46">
        <v>1968000</v>
      </c>
      <c r="F48" s="47">
        <v>984726.54</v>
      </c>
      <c r="G48" s="65">
        <f t="shared" si="5"/>
        <v>1.126796992229979</v>
      </c>
      <c r="H48" s="61">
        <f t="shared" si="6"/>
        <v>0.53957618630136983</v>
      </c>
    </row>
    <row r="49" spans="1:8" ht="18" hidden="1" customHeight="1" x14ac:dyDescent="0.25">
      <c r="A49" s="45" t="s">
        <v>106</v>
      </c>
      <c r="B49" s="45" t="s">
        <v>107</v>
      </c>
      <c r="C49" s="46">
        <v>0</v>
      </c>
      <c r="D49" s="46"/>
      <c r="E49" s="46"/>
      <c r="F49" s="47"/>
      <c r="G49" s="65" t="e">
        <f t="shared" si="5"/>
        <v>#DIV/0!</v>
      </c>
      <c r="H49" s="61" t="e">
        <f t="shared" si="6"/>
        <v>#DIV/0!</v>
      </c>
    </row>
    <row r="50" spans="1:8" ht="18" customHeight="1" x14ac:dyDescent="0.25">
      <c r="A50" s="45" t="s">
        <v>108</v>
      </c>
      <c r="B50" s="45" t="s">
        <v>109</v>
      </c>
      <c r="C50" s="46">
        <v>0</v>
      </c>
      <c r="D50" s="46"/>
      <c r="E50" s="46"/>
      <c r="F50" s="47"/>
      <c r="G50" s="65" t="e">
        <f t="shared" si="5"/>
        <v>#DIV/0!</v>
      </c>
      <c r="H50" s="61" t="e">
        <f t="shared" si="6"/>
        <v>#DIV/0!</v>
      </c>
    </row>
    <row r="51" spans="1:8" s="50" customFormat="1" ht="18" customHeight="1" x14ac:dyDescent="0.25">
      <c r="A51" s="48" t="s">
        <v>110</v>
      </c>
      <c r="B51" s="48" t="s">
        <v>111</v>
      </c>
      <c r="C51" s="49">
        <f>C52</f>
        <v>86873.2</v>
      </c>
      <c r="D51" s="49">
        <f>D52</f>
        <v>132400</v>
      </c>
      <c r="E51" s="49">
        <f>E52</f>
        <v>140000</v>
      </c>
      <c r="F51" s="49">
        <f>F52</f>
        <v>77844.740000000005</v>
      </c>
      <c r="G51" s="64">
        <f t="shared" si="5"/>
        <v>0.89607312727055077</v>
      </c>
      <c r="H51" s="60">
        <f t="shared" si="6"/>
        <v>0.58795120845921456</v>
      </c>
    </row>
    <row r="52" spans="1:8" ht="18" customHeight="1" x14ac:dyDescent="0.25">
      <c r="A52" s="45" t="s">
        <v>112</v>
      </c>
      <c r="B52" s="45" t="s">
        <v>111</v>
      </c>
      <c r="C52" s="46">
        <v>86873.2</v>
      </c>
      <c r="D52" s="46">
        <v>132400</v>
      </c>
      <c r="E52" s="46">
        <v>140000</v>
      </c>
      <c r="F52" s="47">
        <v>77844.740000000005</v>
      </c>
      <c r="G52" s="65">
        <f t="shared" si="5"/>
        <v>0.89607312727055077</v>
      </c>
      <c r="H52" s="61">
        <f t="shared" si="6"/>
        <v>0.58795120845921456</v>
      </c>
    </row>
    <row r="53" spans="1:8" s="50" customFormat="1" ht="18" customHeight="1" x14ac:dyDescent="0.25">
      <c r="A53" s="48" t="s">
        <v>113</v>
      </c>
      <c r="B53" s="48" t="s">
        <v>114</v>
      </c>
      <c r="C53" s="49">
        <f>C54</f>
        <v>142468.28</v>
      </c>
      <c r="D53" s="49">
        <f>D54</f>
        <v>296000</v>
      </c>
      <c r="E53" s="49">
        <f>E54</f>
        <v>319600</v>
      </c>
      <c r="F53" s="49">
        <f>F54</f>
        <v>160664.51999999999</v>
      </c>
      <c r="G53" s="64">
        <f t="shared" si="5"/>
        <v>1.1277213426034201</v>
      </c>
      <c r="H53" s="60">
        <f t="shared" si="6"/>
        <v>0.54278554054054051</v>
      </c>
    </row>
    <row r="54" spans="1:8" ht="18" customHeight="1" x14ac:dyDescent="0.25">
      <c r="A54" s="45" t="s">
        <v>115</v>
      </c>
      <c r="B54" s="45" t="s">
        <v>116</v>
      </c>
      <c r="C54" s="46">
        <v>142468.28</v>
      </c>
      <c r="D54" s="46">
        <v>296000</v>
      </c>
      <c r="E54" s="46">
        <v>319600</v>
      </c>
      <c r="F54" s="47">
        <v>160664.51999999999</v>
      </c>
      <c r="G54" s="65">
        <f t="shared" si="5"/>
        <v>1.1277213426034201</v>
      </c>
      <c r="H54" s="61">
        <f t="shared" si="6"/>
        <v>0.54278554054054051</v>
      </c>
    </row>
    <row r="55" spans="1:8" ht="18" customHeight="1" x14ac:dyDescent="0.25">
      <c r="A55" s="54" t="s">
        <v>117</v>
      </c>
      <c r="B55" s="54" t="s">
        <v>9</v>
      </c>
      <c r="C55" s="55">
        <f>C56+C61+C69+C79+C81</f>
        <v>1189321.1500000001</v>
      </c>
      <c r="D55" s="55">
        <f>D56+D61+D69+D79+D81</f>
        <v>2849200</v>
      </c>
      <c r="E55" s="55">
        <f>E56+E61+E69+E79+E81</f>
        <v>3019996</v>
      </c>
      <c r="F55" s="55">
        <f>F56+F61+F69+F79+F81</f>
        <v>1122562.17</v>
      </c>
      <c r="G55" s="63">
        <f t="shared" si="5"/>
        <v>0.94386799562086299</v>
      </c>
      <c r="H55" s="59">
        <f t="shared" si="6"/>
        <v>0.39399205741962656</v>
      </c>
    </row>
    <row r="56" spans="1:8" s="50" customFormat="1" ht="18" customHeight="1" x14ac:dyDescent="0.25">
      <c r="A56" s="48" t="s">
        <v>118</v>
      </c>
      <c r="B56" s="48" t="s">
        <v>119</v>
      </c>
      <c r="C56" s="49">
        <f>C57+C58+C59+C60</f>
        <v>37663.259999999995</v>
      </c>
      <c r="D56" s="49">
        <f>D57+D58+D59+D60</f>
        <v>99000</v>
      </c>
      <c r="E56" s="49">
        <f>E57+E58+E59+E60</f>
        <v>120721</v>
      </c>
      <c r="F56" s="49">
        <f>F57+F58+F59+F60</f>
        <v>44976.7</v>
      </c>
      <c r="G56" s="64">
        <f t="shared" si="5"/>
        <v>1.1941796859857592</v>
      </c>
      <c r="H56" s="60">
        <f t="shared" si="6"/>
        <v>0.454310101010101</v>
      </c>
    </row>
    <row r="57" spans="1:8" ht="18" customHeight="1" x14ac:dyDescent="0.25">
      <c r="A57" s="45" t="s">
        <v>120</v>
      </c>
      <c r="B57" s="45" t="s">
        <v>121</v>
      </c>
      <c r="C57" s="46">
        <v>20587.759999999998</v>
      </c>
      <c r="D57" s="46">
        <v>38600</v>
      </c>
      <c r="E57" s="46">
        <f>38600+5000+4486</f>
        <v>48086</v>
      </c>
      <c r="F57" s="47">
        <v>21959.4</v>
      </c>
      <c r="G57" s="65">
        <f t="shared" si="5"/>
        <v>1.0666240523495516</v>
      </c>
      <c r="H57" s="61">
        <f t="shared" si="6"/>
        <v>0.56889637305699481</v>
      </c>
    </row>
    <row r="58" spans="1:8" ht="18" customHeight="1" x14ac:dyDescent="0.25">
      <c r="A58" s="45" t="s">
        <v>122</v>
      </c>
      <c r="B58" s="45" t="s">
        <v>123</v>
      </c>
      <c r="C58" s="46">
        <v>15379</v>
      </c>
      <c r="D58" s="46">
        <v>40000</v>
      </c>
      <c r="E58" s="46">
        <v>40000</v>
      </c>
      <c r="F58" s="47">
        <v>10937.16</v>
      </c>
      <c r="G58" s="65">
        <f t="shared" si="5"/>
        <v>0.71117497886728653</v>
      </c>
      <c r="H58" s="61">
        <f t="shared" si="6"/>
        <v>0.27342899999999998</v>
      </c>
    </row>
    <row r="59" spans="1:8" ht="18" customHeight="1" x14ac:dyDescent="0.25">
      <c r="A59" s="45" t="s">
        <v>124</v>
      </c>
      <c r="B59" s="45" t="s">
        <v>125</v>
      </c>
      <c r="C59" s="46">
        <v>1453.5</v>
      </c>
      <c r="D59" s="46">
        <v>10500</v>
      </c>
      <c r="E59" s="46">
        <f>10500+12235</f>
        <v>22735</v>
      </c>
      <c r="F59" s="47">
        <v>4901.2</v>
      </c>
      <c r="G59" s="65">
        <f t="shared" si="5"/>
        <v>3.3719986240110078</v>
      </c>
      <c r="H59" s="61">
        <f t="shared" si="6"/>
        <v>0.46678095238095235</v>
      </c>
    </row>
    <row r="60" spans="1:8" ht="18" customHeight="1" x14ac:dyDescent="0.25">
      <c r="A60" s="45" t="s">
        <v>126</v>
      </c>
      <c r="B60" s="45" t="s">
        <v>127</v>
      </c>
      <c r="C60" s="46">
        <v>243</v>
      </c>
      <c r="D60" s="46">
        <v>9900</v>
      </c>
      <c r="E60" s="46">
        <v>9900</v>
      </c>
      <c r="F60" s="47">
        <v>7178.94</v>
      </c>
      <c r="G60" s="65">
        <f t="shared" si="5"/>
        <v>29.54296296296296</v>
      </c>
      <c r="H60" s="61">
        <f t="shared" si="6"/>
        <v>0.72514545454545454</v>
      </c>
    </row>
    <row r="61" spans="1:8" s="50" customFormat="1" ht="18" customHeight="1" x14ac:dyDescent="0.25">
      <c r="A61" s="48" t="s">
        <v>128</v>
      </c>
      <c r="B61" s="48" t="s">
        <v>129</v>
      </c>
      <c r="C61" s="49">
        <f>C62+C63+C64+C65+C66+C67+C68</f>
        <v>385512.70999999996</v>
      </c>
      <c r="D61" s="49">
        <f>D62+D63+D64+D65+D66+D67+D68</f>
        <v>1166800</v>
      </c>
      <c r="E61" s="49">
        <f>E62+E63+E64+E65+E66+E67+E68</f>
        <v>1203073</v>
      </c>
      <c r="F61" s="49">
        <f>F62+F63+F64+F65+F66+F67+F68</f>
        <v>457844.39</v>
      </c>
      <c r="G61" s="64">
        <f t="shared" si="5"/>
        <v>1.1876246311048995</v>
      </c>
      <c r="H61" s="60">
        <f t="shared" si="6"/>
        <v>0.39239320363387042</v>
      </c>
    </row>
    <row r="62" spans="1:8" ht="18" customHeight="1" x14ac:dyDescent="0.25">
      <c r="A62" s="45" t="s">
        <v>130</v>
      </c>
      <c r="B62" s="45" t="s">
        <v>131</v>
      </c>
      <c r="C62" s="46">
        <v>12761.24</v>
      </c>
      <c r="D62" s="46">
        <v>46000</v>
      </c>
      <c r="E62" s="46">
        <f>46000+100+12923</f>
        <v>59023</v>
      </c>
      <c r="F62" s="47">
        <v>12882.97</v>
      </c>
      <c r="G62" s="65">
        <f t="shared" si="5"/>
        <v>1.0095390416605283</v>
      </c>
      <c r="H62" s="61">
        <f t="shared" si="6"/>
        <v>0.28006456521739131</v>
      </c>
    </row>
    <row r="63" spans="1:8" ht="18" customHeight="1" x14ac:dyDescent="0.25">
      <c r="A63" s="45" t="s">
        <v>132</v>
      </c>
      <c r="B63" s="45" t="s">
        <v>133</v>
      </c>
      <c r="C63" s="46">
        <v>38800.11</v>
      </c>
      <c r="D63" s="46">
        <v>67800</v>
      </c>
      <c r="E63" s="46">
        <v>67800</v>
      </c>
      <c r="F63" s="47">
        <v>19660.53</v>
      </c>
      <c r="G63" s="65">
        <f t="shared" si="5"/>
        <v>0.5067132541634547</v>
      </c>
      <c r="H63" s="61">
        <f t="shared" si="6"/>
        <v>0.2899783185840708</v>
      </c>
    </row>
    <row r="64" spans="1:8" ht="18" customHeight="1" x14ac:dyDescent="0.25">
      <c r="A64" s="45" t="s">
        <v>134</v>
      </c>
      <c r="B64" s="45" t="s">
        <v>135</v>
      </c>
      <c r="C64" s="46">
        <v>271254.73</v>
      </c>
      <c r="D64" s="46">
        <v>630000</v>
      </c>
      <c r="E64" s="46">
        <v>653000</v>
      </c>
      <c r="F64" s="47">
        <v>328678.01</v>
      </c>
      <c r="G64" s="65">
        <f t="shared" si="5"/>
        <v>1.2116950366174262</v>
      </c>
      <c r="H64" s="61">
        <f t="shared" si="6"/>
        <v>0.52171112698412703</v>
      </c>
    </row>
    <row r="65" spans="1:8" ht="18" customHeight="1" x14ac:dyDescent="0.25">
      <c r="A65" s="45" t="s">
        <v>136</v>
      </c>
      <c r="B65" s="45" t="s">
        <v>137</v>
      </c>
      <c r="C65" s="46">
        <v>58681.41</v>
      </c>
      <c r="D65" s="46">
        <v>410000</v>
      </c>
      <c r="E65" s="46">
        <v>410000</v>
      </c>
      <c r="F65" s="47">
        <v>96283.9</v>
      </c>
      <c r="G65" s="65">
        <f t="shared" si="5"/>
        <v>1.6407904990694666</v>
      </c>
      <c r="H65" s="61">
        <f t="shared" si="6"/>
        <v>0.23483878048780488</v>
      </c>
    </row>
    <row r="66" spans="1:8" ht="18" customHeight="1" x14ac:dyDescent="0.25">
      <c r="A66" s="45" t="s">
        <v>138</v>
      </c>
      <c r="B66" s="45" t="s">
        <v>139</v>
      </c>
      <c r="C66" s="46">
        <v>2807.37</v>
      </c>
      <c r="D66" s="46">
        <v>9000</v>
      </c>
      <c r="E66" s="46">
        <f>9000+250</f>
        <v>9250</v>
      </c>
      <c r="F66" s="47">
        <v>338.98</v>
      </c>
      <c r="G66" s="65">
        <f t="shared" si="5"/>
        <v>0.12074646377214263</v>
      </c>
      <c r="H66" s="61">
        <f t="shared" si="6"/>
        <v>3.7664444444444445E-2</v>
      </c>
    </row>
    <row r="67" spans="1:8" ht="18" hidden="1" customHeight="1" x14ac:dyDescent="0.25">
      <c r="A67" s="45" t="s">
        <v>140</v>
      </c>
      <c r="B67" s="45" t="s">
        <v>141</v>
      </c>
      <c r="C67" s="46">
        <v>0</v>
      </c>
      <c r="D67" s="46"/>
      <c r="E67" s="46"/>
      <c r="F67" s="47"/>
      <c r="G67" s="65" t="e">
        <f t="shared" si="5"/>
        <v>#DIV/0!</v>
      </c>
      <c r="H67" s="61" t="e">
        <f t="shared" si="6"/>
        <v>#DIV/0!</v>
      </c>
    </row>
    <row r="68" spans="1:8" ht="18" customHeight="1" x14ac:dyDescent="0.25">
      <c r="A68" s="45" t="s">
        <v>142</v>
      </c>
      <c r="B68" s="45" t="s">
        <v>143</v>
      </c>
      <c r="C68" s="46">
        <v>1207.8499999999999</v>
      </c>
      <c r="D68" s="46">
        <v>4000</v>
      </c>
      <c r="E68" s="46">
        <v>4000</v>
      </c>
      <c r="F68" s="47">
        <v>0</v>
      </c>
      <c r="G68" s="65">
        <f t="shared" si="5"/>
        <v>0</v>
      </c>
      <c r="H68" s="61">
        <f t="shared" si="6"/>
        <v>0</v>
      </c>
    </row>
    <row r="69" spans="1:8" s="50" customFormat="1" ht="18" customHeight="1" x14ac:dyDescent="0.25">
      <c r="A69" s="48" t="s">
        <v>144</v>
      </c>
      <c r="B69" s="48" t="s">
        <v>145</v>
      </c>
      <c r="C69" s="49">
        <f>C70+C71+C72+C73+C74+C75+C76+C77+C78</f>
        <v>627244.73</v>
      </c>
      <c r="D69" s="49">
        <f>D70+D71+D72+D73+D74+D75+D76+D77+D78</f>
        <v>1427700</v>
      </c>
      <c r="E69" s="49">
        <f>E70+E71+E72+E73+E74+E75+E76+E77+E78</f>
        <v>1537994</v>
      </c>
      <c r="F69" s="49">
        <f>F70+F71+F72+F73+F74+F75+F76+F77+F78</f>
        <v>555925.18999999994</v>
      </c>
      <c r="G69" s="64">
        <f t="shared" si="5"/>
        <v>0.88629710766960124</v>
      </c>
      <c r="H69" s="60">
        <f t="shared" si="6"/>
        <v>0.38938515794634726</v>
      </c>
    </row>
    <row r="70" spans="1:8" ht="18" customHeight="1" x14ac:dyDescent="0.25">
      <c r="A70" s="45" t="s">
        <v>146</v>
      </c>
      <c r="B70" s="45" t="s">
        <v>147</v>
      </c>
      <c r="C70" s="46">
        <v>20602.900000000001</v>
      </c>
      <c r="D70" s="46">
        <v>77300</v>
      </c>
      <c r="E70" s="46">
        <f>77300+3000+971</f>
        <v>81271</v>
      </c>
      <c r="F70" s="47">
        <v>25957.56</v>
      </c>
      <c r="G70" s="65">
        <f t="shared" si="5"/>
        <v>1.2598983638225687</v>
      </c>
      <c r="H70" s="61">
        <f t="shared" si="6"/>
        <v>0.3358028460543338</v>
      </c>
    </row>
    <row r="71" spans="1:8" ht="18" customHeight="1" x14ac:dyDescent="0.25">
      <c r="A71" s="45" t="s">
        <v>148</v>
      </c>
      <c r="B71" s="45" t="s">
        <v>149</v>
      </c>
      <c r="C71" s="46">
        <v>101252.81</v>
      </c>
      <c r="D71" s="46">
        <v>356000</v>
      </c>
      <c r="E71" s="46">
        <v>356000</v>
      </c>
      <c r="F71" s="47">
        <v>67315.039999999994</v>
      </c>
      <c r="G71" s="65">
        <f t="shared" si="5"/>
        <v>0.66482145038740159</v>
      </c>
      <c r="H71" s="61">
        <f t="shared" si="6"/>
        <v>0.18908719101123594</v>
      </c>
    </row>
    <row r="72" spans="1:8" ht="18" customHeight="1" x14ac:dyDescent="0.25">
      <c r="A72" s="45" t="s">
        <v>150</v>
      </c>
      <c r="B72" s="45" t="s">
        <v>151</v>
      </c>
      <c r="C72" s="46">
        <v>14778.15</v>
      </c>
      <c r="D72" s="46">
        <v>40900</v>
      </c>
      <c r="E72" s="46">
        <f>40900+4477</f>
        <v>45377</v>
      </c>
      <c r="F72" s="47">
        <v>2360.96</v>
      </c>
      <c r="G72" s="65">
        <f t="shared" si="5"/>
        <v>0.15976018649154328</v>
      </c>
      <c r="H72" s="61">
        <f t="shared" si="6"/>
        <v>5.7725183374083132E-2</v>
      </c>
    </row>
    <row r="73" spans="1:8" ht="18" customHeight="1" x14ac:dyDescent="0.25">
      <c r="A73" s="45" t="s">
        <v>152</v>
      </c>
      <c r="B73" s="45" t="s">
        <v>153</v>
      </c>
      <c r="C73" s="46">
        <v>11545.95</v>
      </c>
      <c r="D73" s="46">
        <v>27500</v>
      </c>
      <c r="E73" s="46">
        <v>31700</v>
      </c>
      <c r="F73" s="47">
        <v>18461.900000000001</v>
      </c>
      <c r="G73" s="65">
        <f t="shared" si="5"/>
        <v>1.5989935864956977</v>
      </c>
      <c r="H73" s="61">
        <f t="shared" si="6"/>
        <v>0.67134181818181826</v>
      </c>
    </row>
    <row r="74" spans="1:8" ht="18" customHeight="1" x14ac:dyDescent="0.25">
      <c r="A74" s="45" t="s">
        <v>154</v>
      </c>
      <c r="B74" s="45" t="s">
        <v>155</v>
      </c>
      <c r="C74" s="46">
        <v>14535.28</v>
      </c>
      <c r="D74" s="46">
        <v>31000</v>
      </c>
      <c r="E74" s="46">
        <v>31000</v>
      </c>
      <c r="F74" s="47">
        <v>14609.08</v>
      </c>
      <c r="G74" s="65">
        <f t="shared" si="5"/>
        <v>1.0050773015724499</v>
      </c>
      <c r="H74" s="61">
        <f t="shared" si="6"/>
        <v>0.47126064516129029</v>
      </c>
    </row>
    <row r="75" spans="1:8" ht="18" customHeight="1" x14ac:dyDescent="0.25">
      <c r="A75" s="45" t="s">
        <v>156</v>
      </c>
      <c r="B75" s="45" t="s">
        <v>157</v>
      </c>
      <c r="C75" s="46">
        <v>0</v>
      </c>
      <c r="D75" s="46">
        <v>5500</v>
      </c>
      <c r="E75" s="46">
        <v>5500</v>
      </c>
      <c r="F75" s="47">
        <v>7276.93</v>
      </c>
      <c r="G75" s="65" t="e">
        <f t="shared" si="5"/>
        <v>#DIV/0!</v>
      </c>
      <c r="H75" s="61">
        <f t="shared" si="6"/>
        <v>1.3230781818181818</v>
      </c>
    </row>
    <row r="76" spans="1:8" ht="18" customHeight="1" x14ac:dyDescent="0.25">
      <c r="A76" s="45" t="s">
        <v>158</v>
      </c>
      <c r="B76" s="45" t="s">
        <v>159</v>
      </c>
      <c r="C76" s="46">
        <v>235855.75</v>
      </c>
      <c r="D76" s="46">
        <v>417900</v>
      </c>
      <c r="E76" s="46">
        <f>417900+4000+15300+4465</f>
        <v>441665</v>
      </c>
      <c r="F76" s="47">
        <v>136402.01999999999</v>
      </c>
      <c r="G76" s="65">
        <f t="shared" si="5"/>
        <v>0.57832815184705055</v>
      </c>
      <c r="H76" s="61">
        <f t="shared" si="6"/>
        <v>0.32639870782483843</v>
      </c>
    </row>
    <row r="77" spans="1:8" ht="18" customHeight="1" x14ac:dyDescent="0.25">
      <c r="A77" s="45" t="s">
        <v>160</v>
      </c>
      <c r="B77" s="45" t="s">
        <v>161</v>
      </c>
      <c r="C77" s="46">
        <v>25899.29</v>
      </c>
      <c r="D77" s="46">
        <v>108100</v>
      </c>
      <c r="E77" s="46">
        <f>108100+2000+172</f>
        <v>110272</v>
      </c>
      <c r="F77" s="47">
        <v>22246.21</v>
      </c>
      <c r="G77" s="65">
        <f t="shared" ref="G77:G114" si="13">F77/C77</f>
        <v>0.85895057354854121</v>
      </c>
      <c r="H77" s="61">
        <f t="shared" ref="H77:H114" si="14">F77/D77</f>
        <v>0.20579287696577242</v>
      </c>
    </row>
    <row r="78" spans="1:8" ht="18" customHeight="1" x14ac:dyDescent="0.25">
      <c r="A78" s="45" t="s">
        <v>162</v>
      </c>
      <c r="B78" s="45" t="s">
        <v>163</v>
      </c>
      <c r="C78" s="46">
        <v>202774.6</v>
      </c>
      <c r="D78" s="46">
        <v>363500</v>
      </c>
      <c r="E78" s="46">
        <f>202300+124300+17832+5777+85000</f>
        <v>435209</v>
      </c>
      <c r="F78" s="47">
        <v>261295.49</v>
      </c>
      <c r="G78" s="65">
        <f t="shared" si="13"/>
        <v>1.2886006925916755</v>
      </c>
      <c r="H78" s="61">
        <f t="shared" si="14"/>
        <v>0.71883215955983493</v>
      </c>
    </row>
    <row r="79" spans="1:8" s="50" customFormat="1" ht="18" customHeight="1" x14ac:dyDescent="0.25">
      <c r="A79" s="48" t="s">
        <v>164</v>
      </c>
      <c r="B79" s="48" t="s">
        <v>165</v>
      </c>
      <c r="C79" s="49">
        <f>C80</f>
        <v>12741.11</v>
      </c>
      <c r="D79" s="49">
        <f>D80</f>
        <v>14900</v>
      </c>
      <c r="E79" s="49">
        <f>E80</f>
        <v>14900</v>
      </c>
      <c r="F79" s="49">
        <f>F80</f>
        <v>12061.68</v>
      </c>
      <c r="G79" s="64">
        <f t="shared" si="13"/>
        <v>0.94667419086720073</v>
      </c>
      <c r="H79" s="60">
        <f t="shared" si="14"/>
        <v>0.80950872483221481</v>
      </c>
    </row>
    <row r="80" spans="1:8" ht="18" customHeight="1" x14ac:dyDescent="0.25">
      <c r="A80" s="45" t="s">
        <v>166</v>
      </c>
      <c r="B80" s="45" t="s">
        <v>165</v>
      </c>
      <c r="C80" s="46">
        <v>12741.11</v>
      </c>
      <c r="D80" s="46">
        <v>14900</v>
      </c>
      <c r="E80" s="46">
        <v>14900</v>
      </c>
      <c r="F80" s="47">
        <v>12061.68</v>
      </c>
      <c r="G80" s="65">
        <f t="shared" si="13"/>
        <v>0.94667419086720073</v>
      </c>
      <c r="H80" s="61">
        <f t="shared" si="14"/>
        <v>0.80950872483221481</v>
      </c>
    </row>
    <row r="81" spans="1:8" s="50" customFormat="1" ht="18" customHeight="1" x14ac:dyDescent="0.25">
      <c r="A81" s="48" t="s">
        <v>167</v>
      </c>
      <c r="B81" s="48" t="s">
        <v>168</v>
      </c>
      <c r="C81" s="49">
        <f>C82+C83+C84+C85+C86+C87+C88</f>
        <v>126159.34000000001</v>
      </c>
      <c r="D81" s="49">
        <f>D82+D83+D84+D85+D86+D87+D88</f>
        <v>140800</v>
      </c>
      <c r="E81" s="49">
        <f>E82+E83+E84+E85+E86+E87+E88</f>
        <v>143308</v>
      </c>
      <c r="F81" s="49">
        <f>F82+F83+F84+F85+F86+F87+F88</f>
        <v>51754.210000000006</v>
      </c>
      <c r="G81" s="64">
        <f t="shared" si="13"/>
        <v>0.41022892161610863</v>
      </c>
      <c r="H81" s="60">
        <f t="shared" si="14"/>
        <v>0.36757251420454551</v>
      </c>
    </row>
    <row r="82" spans="1:8" ht="18" customHeight="1" x14ac:dyDescent="0.25">
      <c r="A82" s="45" t="s">
        <v>169</v>
      </c>
      <c r="B82" s="45" t="s">
        <v>170</v>
      </c>
      <c r="C82" s="46">
        <v>0</v>
      </c>
      <c r="D82" s="46">
        <v>5000</v>
      </c>
      <c r="E82" s="46">
        <v>5000</v>
      </c>
      <c r="F82" s="47">
        <v>2771.26</v>
      </c>
      <c r="G82" s="65" t="e">
        <f t="shared" si="13"/>
        <v>#DIV/0!</v>
      </c>
      <c r="H82" s="61">
        <f t="shared" si="14"/>
        <v>0.55425200000000008</v>
      </c>
    </row>
    <row r="83" spans="1:8" ht="18" customHeight="1" x14ac:dyDescent="0.25">
      <c r="A83" s="45" t="s">
        <v>171</v>
      </c>
      <c r="B83" s="45" t="s">
        <v>172</v>
      </c>
      <c r="C83" s="46">
        <v>36939.96</v>
      </c>
      <c r="D83" s="46">
        <v>54400</v>
      </c>
      <c r="E83" s="46">
        <f>54400+2000</f>
        <v>56400</v>
      </c>
      <c r="F83" s="47">
        <v>26130.25</v>
      </c>
      <c r="G83" s="65">
        <f t="shared" si="13"/>
        <v>0.70737082552336283</v>
      </c>
      <c r="H83" s="61">
        <f t="shared" si="14"/>
        <v>0.48033547794117648</v>
      </c>
    </row>
    <row r="84" spans="1:8" ht="18" customHeight="1" x14ac:dyDescent="0.25">
      <c r="A84" s="45" t="s">
        <v>173</v>
      </c>
      <c r="B84" s="45" t="s">
        <v>174</v>
      </c>
      <c r="C84" s="46">
        <v>17924.93</v>
      </c>
      <c r="D84" s="46">
        <v>24200</v>
      </c>
      <c r="E84" s="46">
        <f>24200+508</f>
        <v>24708</v>
      </c>
      <c r="F84" s="47">
        <v>6871.64</v>
      </c>
      <c r="G84" s="65">
        <f t="shared" si="13"/>
        <v>0.3833565877244709</v>
      </c>
      <c r="H84" s="61">
        <f t="shared" si="14"/>
        <v>0.28395206611570251</v>
      </c>
    </row>
    <row r="85" spans="1:8" ht="18" customHeight="1" x14ac:dyDescent="0.25">
      <c r="A85" s="45" t="s">
        <v>175</v>
      </c>
      <c r="B85" s="45" t="s">
        <v>176</v>
      </c>
      <c r="C85" s="46">
        <v>531.54</v>
      </c>
      <c r="D85" s="46">
        <v>1500</v>
      </c>
      <c r="E85" s="46">
        <v>1500</v>
      </c>
      <c r="F85" s="47">
        <v>1581.12</v>
      </c>
      <c r="G85" s="65">
        <f t="shared" si="13"/>
        <v>2.9746020995597697</v>
      </c>
      <c r="H85" s="61">
        <f t="shared" si="14"/>
        <v>1.0540799999999999</v>
      </c>
    </row>
    <row r="86" spans="1:8" ht="18" customHeight="1" x14ac:dyDescent="0.25">
      <c r="A86" s="45" t="s">
        <v>177</v>
      </c>
      <c r="B86" s="45" t="s">
        <v>178</v>
      </c>
      <c r="C86" s="46">
        <v>5096.8599999999997</v>
      </c>
      <c r="D86" s="46">
        <v>8500</v>
      </c>
      <c r="E86" s="46">
        <v>8500</v>
      </c>
      <c r="F86" s="47">
        <v>3184.37</v>
      </c>
      <c r="G86" s="65">
        <f t="shared" si="13"/>
        <v>0.62477093740067413</v>
      </c>
      <c r="H86" s="61">
        <f t="shared" si="14"/>
        <v>0.37463176470588233</v>
      </c>
    </row>
    <row r="87" spans="1:8" ht="18" customHeight="1" x14ac:dyDescent="0.25">
      <c r="A87" s="45" t="s">
        <v>179</v>
      </c>
      <c r="B87" s="45" t="s">
        <v>180</v>
      </c>
      <c r="C87" s="46">
        <v>38167.410000000003</v>
      </c>
      <c r="D87" s="46">
        <v>13000</v>
      </c>
      <c r="E87" s="46">
        <v>13000</v>
      </c>
      <c r="F87" s="47"/>
      <c r="G87" s="65">
        <f t="shared" si="13"/>
        <v>0</v>
      </c>
      <c r="H87" s="61">
        <f t="shared" si="14"/>
        <v>0</v>
      </c>
    </row>
    <row r="88" spans="1:8" ht="18" customHeight="1" x14ac:dyDescent="0.25">
      <c r="A88" s="45" t="s">
        <v>181</v>
      </c>
      <c r="B88" s="45" t="s">
        <v>168</v>
      </c>
      <c r="C88" s="46">
        <v>27498.639999999999</v>
      </c>
      <c r="D88" s="46">
        <v>34200</v>
      </c>
      <c r="E88" s="46">
        <v>34200</v>
      </c>
      <c r="F88" s="47">
        <v>11215.57</v>
      </c>
      <c r="G88" s="65">
        <f t="shared" si="13"/>
        <v>0.40785907957629902</v>
      </c>
      <c r="H88" s="61">
        <f t="shared" si="14"/>
        <v>0.32794064327485378</v>
      </c>
    </row>
    <row r="89" spans="1:8" ht="18" customHeight="1" x14ac:dyDescent="0.25">
      <c r="A89" s="54" t="s">
        <v>182</v>
      </c>
      <c r="B89" s="54" t="s">
        <v>35</v>
      </c>
      <c r="C89" s="55">
        <f>C90</f>
        <v>774.18000000000006</v>
      </c>
      <c r="D89" s="55">
        <f>D90</f>
        <v>3200</v>
      </c>
      <c r="E89" s="55">
        <f>E90</f>
        <v>3200</v>
      </c>
      <c r="F89" s="55">
        <f>F90</f>
        <v>690.69</v>
      </c>
      <c r="G89" s="63">
        <f t="shared" si="13"/>
        <v>0.89215686274509809</v>
      </c>
      <c r="H89" s="59">
        <f t="shared" si="14"/>
        <v>0.21584062500000001</v>
      </c>
    </row>
    <row r="90" spans="1:8" s="50" customFormat="1" ht="18" customHeight="1" x14ac:dyDescent="0.25">
      <c r="A90" s="48" t="s">
        <v>183</v>
      </c>
      <c r="B90" s="48" t="s">
        <v>184</v>
      </c>
      <c r="C90" s="49">
        <f>C91+C92+C93+C94</f>
        <v>774.18000000000006</v>
      </c>
      <c r="D90" s="49">
        <f>D91+D92+D93+D94</f>
        <v>3200</v>
      </c>
      <c r="E90" s="49">
        <f>E91+E92+E93+E94</f>
        <v>3200</v>
      </c>
      <c r="F90" s="49">
        <f>F91+F92+F93+F94</f>
        <v>690.69</v>
      </c>
      <c r="G90" s="64">
        <f t="shared" si="13"/>
        <v>0.89215686274509809</v>
      </c>
      <c r="H90" s="60">
        <f t="shared" si="14"/>
        <v>0.21584062500000001</v>
      </c>
    </row>
    <row r="91" spans="1:8" ht="18" customHeight="1" x14ac:dyDescent="0.25">
      <c r="A91" s="45" t="s">
        <v>185</v>
      </c>
      <c r="B91" s="45" t="s">
        <v>186</v>
      </c>
      <c r="C91" s="46">
        <v>436.93</v>
      </c>
      <c r="D91" s="46">
        <v>1100</v>
      </c>
      <c r="E91" s="46">
        <v>1100</v>
      </c>
      <c r="F91" s="47">
        <v>658.09</v>
      </c>
      <c r="G91" s="65">
        <f t="shared" si="13"/>
        <v>1.5061680360698511</v>
      </c>
      <c r="H91" s="61">
        <f t="shared" si="14"/>
        <v>0.59826363636363644</v>
      </c>
    </row>
    <row r="92" spans="1:8" ht="18" customHeight="1" x14ac:dyDescent="0.25">
      <c r="A92" s="45" t="s">
        <v>187</v>
      </c>
      <c r="B92" s="45" t="s">
        <v>188</v>
      </c>
      <c r="C92" s="46">
        <v>35.799999999999997</v>
      </c>
      <c r="D92" s="46">
        <v>300</v>
      </c>
      <c r="E92" s="46">
        <v>300</v>
      </c>
      <c r="F92" s="47"/>
      <c r="G92" s="65">
        <f t="shared" si="13"/>
        <v>0</v>
      </c>
      <c r="H92" s="61">
        <f t="shared" si="14"/>
        <v>0</v>
      </c>
    </row>
    <row r="93" spans="1:8" ht="18" customHeight="1" x14ac:dyDescent="0.25">
      <c r="A93" s="45" t="s">
        <v>189</v>
      </c>
      <c r="B93" s="45" t="s">
        <v>190</v>
      </c>
      <c r="C93" s="46">
        <v>301.45</v>
      </c>
      <c r="D93" s="46">
        <v>1500</v>
      </c>
      <c r="E93" s="46">
        <v>1500</v>
      </c>
      <c r="F93" s="47">
        <v>32.6</v>
      </c>
      <c r="G93" s="65">
        <f t="shared" si="13"/>
        <v>0.10814397080776249</v>
      </c>
      <c r="H93" s="61">
        <f t="shared" si="14"/>
        <v>2.1733333333333334E-2</v>
      </c>
    </row>
    <row r="94" spans="1:8" ht="18" customHeight="1" x14ac:dyDescent="0.25">
      <c r="A94" s="45" t="s">
        <v>191</v>
      </c>
      <c r="B94" s="45" t="s">
        <v>192</v>
      </c>
      <c r="C94" s="46">
        <v>0</v>
      </c>
      <c r="D94" s="46">
        <v>300</v>
      </c>
      <c r="E94" s="46">
        <v>300</v>
      </c>
      <c r="F94" s="47"/>
      <c r="G94" s="65" t="e">
        <f t="shared" si="13"/>
        <v>#DIV/0!</v>
      </c>
      <c r="H94" s="61">
        <f t="shared" si="14"/>
        <v>0</v>
      </c>
    </row>
    <row r="95" spans="1:8" ht="18" customHeight="1" x14ac:dyDescent="0.25">
      <c r="A95" s="54" t="s">
        <v>193</v>
      </c>
      <c r="B95" s="54" t="s">
        <v>194</v>
      </c>
      <c r="C95" s="55">
        <f t="shared" ref="C95:F95" si="15">C96</f>
        <v>0</v>
      </c>
      <c r="D95" s="55">
        <f t="shared" si="15"/>
        <v>3500</v>
      </c>
      <c r="E95" s="55">
        <f t="shared" si="15"/>
        <v>3500</v>
      </c>
      <c r="F95" s="55">
        <f t="shared" si="15"/>
        <v>104508.7</v>
      </c>
      <c r="G95" s="63" t="e">
        <f t="shared" si="13"/>
        <v>#DIV/0!</v>
      </c>
      <c r="H95" s="59">
        <f t="shared" si="14"/>
        <v>29.859628571428569</v>
      </c>
    </row>
    <row r="96" spans="1:8" s="50" customFormat="1" ht="18" customHeight="1" x14ac:dyDescent="0.25">
      <c r="A96" s="48" t="s">
        <v>195</v>
      </c>
      <c r="B96" s="48" t="s">
        <v>196</v>
      </c>
      <c r="C96" s="49">
        <f>C98+C97</f>
        <v>0</v>
      </c>
      <c r="D96" s="49">
        <f t="shared" ref="D96:F96" si="16">D98+D97</f>
        <v>3500</v>
      </c>
      <c r="E96" s="49">
        <f t="shared" si="16"/>
        <v>3500</v>
      </c>
      <c r="F96" s="49">
        <f t="shared" si="16"/>
        <v>104508.7</v>
      </c>
      <c r="G96" s="64" t="e">
        <f t="shared" si="13"/>
        <v>#DIV/0!</v>
      </c>
      <c r="H96" s="60">
        <f t="shared" si="14"/>
        <v>29.859628571428569</v>
      </c>
    </row>
    <row r="97" spans="1:9" s="50" customFormat="1" ht="18" customHeight="1" x14ac:dyDescent="0.25">
      <c r="A97" s="68">
        <v>3611</v>
      </c>
      <c r="B97" s="45" t="s">
        <v>295</v>
      </c>
      <c r="C97" s="46">
        <v>0</v>
      </c>
      <c r="D97" s="46">
        <v>0</v>
      </c>
      <c r="E97" s="46">
        <v>0</v>
      </c>
      <c r="F97" s="47">
        <f>104508.7</f>
        <v>104508.7</v>
      </c>
      <c r="G97" s="65"/>
      <c r="H97" s="61"/>
    </row>
    <row r="98" spans="1:9" ht="18" customHeight="1" x14ac:dyDescent="0.25">
      <c r="A98" s="45" t="s">
        <v>197</v>
      </c>
      <c r="B98" s="45" t="s">
        <v>198</v>
      </c>
      <c r="C98" s="46">
        <v>0</v>
      </c>
      <c r="D98" s="46">
        <v>3500</v>
      </c>
      <c r="E98" s="46">
        <v>3500</v>
      </c>
      <c r="F98" s="47"/>
      <c r="G98" s="65" t="e">
        <f t="shared" si="13"/>
        <v>#DIV/0!</v>
      </c>
      <c r="H98" s="61">
        <f t="shared" si="14"/>
        <v>0</v>
      </c>
    </row>
    <row r="99" spans="1:9" ht="18" customHeight="1" x14ac:dyDescent="0.25">
      <c r="A99" s="52" t="s">
        <v>199</v>
      </c>
      <c r="B99" s="52" t="s">
        <v>6</v>
      </c>
      <c r="C99" s="53">
        <f>C100+C103</f>
        <v>189716.76</v>
      </c>
      <c r="D99" s="53">
        <f>D100+D103</f>
        <v>348500</v>
      </c>
      <c r="E99" s="53">
        <f>E100+E103</f>
        <v>381311</v>
      </c>
      <c r="F99" s="53">
        <f>F100+F103</f>
        <v>79643.150000000009</v>
      </c>
      <c r="G99" s="62">
        <f t="shared" si="13"/>
        <v>0.41980028543603637</v>
      </c>
      <c r="H99" s="58">
        <f t="shared" si="14"/>
        <v>0.22853127690100433</v>
      </c>
      <c r="I99" s="107"/>
    </row>
    <row r="100" spans="1:9" ht="18" customHeight="1" x14ac:dyDescent="0.25">
      <c r="A100" s="54" t="s">
        <v>200</v>
      </c>
      <c r="B100" s="54" t="s">
        <v>7</v>
      </c>
      <c r="C100" s="55">
        <f t="shared" ref="C100:F101" si="17">C101</f>
        <v>0</v>
      </c>
      <c r="D100" s="55">
        <f t="shared" si="17"/>
        <v>0</v>
      </c>
      <c r="E100" s="55">
        <f t="shared" si="17"/>
        <v>0</v>
      </c>
      <c r="F100" s="55">
        <f t="shared" si="17"/>
        <v>0</v>
      </c>
      <c r="G100" s="63" t="e">
        <f t="shared" si="13"/>
        <v>#DIV/0!</v>
      </c>
      <c r="H100" s="59" t="e">
        <f t="shared" si="14"/>
        <v>#DIV/0!</v>
      </c>
    </row>
    <row r="101" spans="1:9" s="50" customFormat="1" ht="18" customHeight="1" x14ac:dyDescent="0.25">
      <c r="A101" s="48" t="s">
        <v>201</v>
      </c>
      <c r="B101" s="48" t="s">
        <v>202</v>
      </c>
      <c r="C101" s="49">
        <f t="shared" si="17"/>
        <v>0</v>
      </c>
      <c r="D101" s="49">
        <f t="shared" si="17"/>
        <v>0</v>
      </c>
      <c r="E101" s="49">
        <f t="shared" si="17"/>
        <v>0</v>
      </c>
      <c r="F101" s="49">
        <f t="shared" si="17"/>
        <v>0</v>
      </c>
      <c r="G101" s="64" t="e">
        <f t="shared" si="13"/>
        <v>#DIV/0!</v>
      </c>
      <c r="H101" s="60" t="e">
        <f t="shared" si="14"/>
        <v>#DIV/0!</v>
      </c>
    </row>
    <row r="102" spans="1:9" ht="18" customHeight="1" x14ac:dyDescent="0.25">
      <c r="A102" s="45" t="s">
        <v>203</v>
      </c>
      <c r="B102" s="45" t="s">
        <v>204</v>
      </c>
      <c r="C102" s="46">
        <v>0</v>
      </c>
      <c r="D102" s="46"/>
      <c r="E102" s="46"/>
      <c r="F102" s="47"/>
      <c r="G102" s="65" t="e">
        <f t="shared" si="13"/>
        <v>#DIV/0!</v>
      </c>
      <c r="H102" s="61" t="e">
        <f t="shared" si="14"/>
        <v>#DIV/0!</v>
      </c>
    </row>
    <row r="103" spans="1:9" ht="18" customHeight="1" x14ac:dyDescent="0.25">
      <c r="A103" s="54" t="s">
        <v>205</v>
      </c>
      <c r="B103" s="54" t="s">
        <v>13</v>
      </c>
      <c r="C103" s="55">
        <f>C104+C109+C113</f>
        <v>189716.76</v>
      </c>
      <c r="D103" s="55">
        <f>D104+D109+D113</f>
        <v>348500</v>
      </c>
      <c r="E103" s="55">
        <f>E104+E109+E113</f>
        <v>381311</v>
      </c>
      <c r="F103" s="55">
        <f>F104+F109+F113</f>
        <v>79643.150000000009</v>
      </c>
      <c r="G103" s="63">
        <f t="shared" si="13"/>
        <v>0.41980028543603637</v>
      </c>
      <c r="H103" s="59">
        <f t="shared" si="14"/>
        <v>0.22853127690100433</v>
      </c>
    </row>
    <row r="104" spans="1:9" s="50" customFormat="1" ht="18" customHeight="1" x14ac:dyDescent="0.25">
      <c r="A104" s="48" t="s">
        <v>206</v>
      </c>
      <c r="B104" s="48" t="s">
        <v>207</v>
      </c>
      <c r="C104" s="49">
        <f>C105+C106+C107+C108</f>
        <v>79419.53</v>
      </c>
      <c r="D104" s="49">
        <f>D105+D106+D107+D108</f>
        <v>207000</v>
      </c>
      <c r="E104" s="49">
        <f>E105+E106+E107+E108</f>
        <v>239811</v>
      </c>
      <c r="F104" s="49">
        <f>F105+F106+F107+F108</f>
        <v>78293.320000000007</v>
      </c>
      <c r="G104" s="64">
        <f t="shared" si="13"/>
        <v>0.98581948294078303</v>
      </c>
      <c r="H104" s="60">
        <f t="shared" si="14"/>
        <v>0.37822859903381645</v>
      </c>
    </row>
    <row r="105" spans="1:9" ht="18" customHeight="1" x14ac:dyDescent="0.25">
      <c r="A105" s="45" t="s">
        <v>208</v>
      </c>
      <c r="B105" s="45" t="s">
        <v>209</v>
      </c>
      <c r="C105" s="46">
        <v>35288.300000000003</v>
      </c>
      <c r="D105" s="46">
        <v>33000</v>
      </c>
      <c r="E105" s="46">
        <f>33000+9249</f>
        <v>42249</v>
      </c>
      <c r="F105" s="47">
        <v>22893.63</v>
      </c>
      <c r="G105" s="65">
        <f t="shared" si="13"/>
        <v>0.64875978723826311</v>
      </c>
      <c r="H105" s="61">
        <f t="shared" si="14"/>
        <v>0.69374636363636366</v>
      </c>
    </row>
    <row r="106" spans="1:9" ht="18" customHeight="1" x14ac:dyDescent="0.25">
      <c r="A106" s="45" t="s">
        <v>210</v>
      </c>
      <c r="B106" s="45" t="s">
        <v>211</v>
      </c>
      <c r="C106" s="46">
        <v>751.43</v>
      </c>
      <c r="D106" s="46">
        <v>1000</v>
      </c>
      <c r="E106" s="46">
        <f>1000+23562</f>
        <v>24562</v>
      </c>
      <c r="F106" s="47"/>
      <c r="G106" s="65">
        <f t="shared" si="13"/>
        <v>0</v>
      </c>
      <c r="H106" s="61">
        <f t="shared" si="14"/>
        <v>0</v>
      </c>
    </row>
    <row r="107" spans="1:9" ht="18" customHeight="1" x14ac:dyDescent="0.25">
      <c r="A107" s="45" t="s">
        <v>212</v>
      </c>
      <c r="B107" s="45" t="s">
        <v>213</v>
      </c>
      <c r="C107" s="46">
        <v>0</v>
      </c>
      <c r="D107" s="46"/>
      <c r="E107" s="46"/>
      <c r="F107" s="47"/>
      <c r="G107" s="65" t="e">
        <f t="shared" si="13"/>
        <v>#DIV/0!</v>
      </c>
      <c r="H107" s="61" t="e">
        <f t="shared" si="14"/>
        <v>#DIV/0!</v>
      </c>
    </row>
    <row r="108" spans="1:9" ht="18" customHeight="1" x14ac:dyDescent="0.25">
      <c r="A108" s="45" t="s">
        <v>214</v>
      </c>
      <c r="B108" s="45" t="s">
        <v>215</v>
      </c>
      <c r="C108" s="46">
        <v>43379.8</v>
      </c>
      <c r="D108" s="46">
        <v>173000</v>
      </c>
      <c r="E108" s="46">
        <v>173000</v>
      </c>
      <c r="F108" s="47">
        <v>55399.69</v>
      </c>
      <c r="G108" s="65">
        <f t="shared" si="13"/>
        <v>1.2770849565926998</v>
      </c>
      <c r="H108" s="61">
        <f t="shared" si="14"/>
        <v>0.32022942196531795</v>
      </c>
    </row>
    <row r="109" spans="1:9" s="50" customFormat="1" ht="18" customHeight="1" x14ac:dyDescent="0.25">
      <c r="A109" s="48" t="s">
        <v>216</v>
      </c>
      <c r="B109" s="48" t="s">
        <v>217</v>
      </c>
      <c r="C109" s="49">
        <f>C110+C111+C112</f>
        <v>110297.23</v>
      </c>
      <c r="D109" s="49">
        <f>D110+D111+D112</f>
        <v>141500</v>
      </c>
      <c r="E109" s="49">
        <f>E110+E111+E112</f>
        <v>141500</v>
      </c>
      <c r="F109" s="49">
        <f>F110+F111+F112</f>
        <v>1349.83</v>
      </c>
      <c r="G109" s="64">
        <f t="shared" si="13"/>
        <v>1.2238113323426164E-2</v>
      </c>
      <c r="H109" s="60">
        <f t="shared" si="14"/>
        <v>9.5394346289752636E-3</v>
      </c>
    </row>
    <row r="110" spans="1:9" ht="18" customHeight="1" x14ac:dyDescent="0.25">
      <c r="A110" s="45" t="s">
        <v>218</v>
      </c>
      <c r="B110" s="45" t="s">
        <v>219</v>
      </c>
      <c r="C110" s="46">
        <v>197.22</v>
      </c>
      <c r="D110" s="46">
        <v>2500</v>
      </c>
      <c r="E110" s="46">
        <v>2500</v>
      </c>
      <c r="F110" s="47">
        <v>1349.83</v>
      </c>
      <c r="G110" s="65">
        <f t="shared" si="13"/>
        <v>6.8442855694148665</v>
      </c>
      <c r="H110" s="61">
        <f t="shared" si="14"/>
        <v>0.53993199999999997</v>
      </c>
    </row>
    <row r="111" spans="1:9" ht="18" customHeight="1" x14ac:dyDescent="0.25">
      <c r="A111" s="45" t="s">
        <v>220</v>
      </c>
      <c r="B111" s="45" t="s">
        <v>221</v>
      </c>
      <c r="C111" s="46">
        <v>110100.01</v>
      </c>
      <c r="D111" s="46">
        <v>139000</v>
      </c>
      <c r="E111" s="46">
        <v>139000</v>
      </c>
      <c r="F111" s="47"/>
      <c r="G111" s="65">
        <f t="shared" si="13"/>
        <v>0</v>
      </c>
      <c r="H111" s="61">
        <f t="shared" si="14"/>
        <v>0</v>
      </c>
    </row>
    <row r="112" spans="1:9" ht="18" customHeight="1" x14ac:dyDescent="0.25">
      <c r="A112" s="45" t="s">
        <v>222</v>
      </c>
      <c r="B112" s="45" t="s">
        <v>223</v>
      </c>
      <c r="C112" s="46">
        <v>0</v>
      </c>
      <c r="D112" s="46">
        <v>0</v>
      </c>
      <c r="E112" s="46">
        <v>0</v>
      </c>
      <c r="F112" s="47">
        <v>0</v>
      </c>
      <c r="G112" s="65" t="e">
        <f t="shared" si="13"/>
        <v>#DIV/0!</v>
      </c>
      <c r="H112" s="61" t="e">
        <f t="shared" si="14"/>
        <v>#DIV/0!</v>
      </c>
    </row>
    <row r="113" spans="1:8" s="50" customFormat="1" ht="18" customHeight="1" x14ac:dyDescent="0.25">
      <c r="A113" s="48" t="s">
        <v>224</v>
      </c>
      <c r="B113" s="48" t="s">
        <v>225</v>
      </c>
      <c r="C113" s="49">
        <f>C114</f>
        <v>0</v>
      </c>
      <c r="D113" s="49">
        <f>D114</f>
        <v>0</v>
      </c>
      <c r="E113" s="49">
        <f>E114</f>
        <v>0</v>
      </c>
      <c r="F113" s="49">
        <f>F114</f>
        <v>0</v>
      </c>
      <c r="G113" s="64" t="e">
        <f t="shared" si="13"/>
        <v>#DIV/0!</v>
      </c>
      <c r="H113" s="60" t="e">
        <f t="shared" si="14"/>
        <v>#DIV/0!</v>
      </c>
    </row>
    <row r="114" spans="1:8" ht="18" customHeight="1" x14ac:dyDescent="0.25">
      <c r="A114" s="45" t="s">
        <v>226</v>
      </c>
      <c r="B114" s="45" t="s">
        <v>227</v>
      </c>
      <c r="C114" s="46">
        <v>0</v>
      </c>
      <c r="D114" s="46">
        <v>0</v>
      </c>
      <c r="E114" s="46">
        <v>0</v>
      </c>
      <c r="F114" s="47">
        <v>0</v>
      </c>
      <c r="G114" s="65" t="e">
        <f t="shared" si="13"/>
        <v>#DIV/0!</v>
      </c>
      <c r="H114" s="61" t="e">
        <f t="shared" si="14"/>
        <v>#DIV/0!</v>
      </c>
    </row>
  </sheetData>
  <mergeCells count="2">
    <mergeCell ref="A4:B4"/>
    <mergeCell ref="A5:B5"/>
  </mergeCells>
  <conditionalFormatting sqref="G6:H114">
    <cfRule type="containsErrors" dxfId="2" priority="1">
      <formula>ISERROR(G6)</formula>
    </cfRule>
  </conditionalFormatting>
  <pageMargins left="0.43307086614173229" right="0" top="0.39370078740157483" bottom="0.39370078740157483" header="0" footer="0"/>
  <pageSetup paperSize="9" scale="43" orientation="portrait" r:id="rId1"/>
  <headerFooter alignWithMargins="0">
    <oddFooter xml:space="preserve">&amp;L&amp;"Arial"&amp;8 Lista: LCW148RBPR &amp;C&amp;"Arial"&amp;8 Stranica 
&amp;B&amp;P&amp;B &amp;R&amp;"Arial"&amp;8 * OBRADA LC * </oddFooter>
  </headerFooter>
  <rowBreaks count="1" manualBreakCount="1">
    <brk id="9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21D7-BF41-4CFE-8433-08B3463FB699}">
  <sheetPr>
    <tabColor rgb="FF92D050"/>
  </sheetPr>
  <dimension ref="A1:J30"/>
  <sheetViews>
    <sheetView showGridLines="0" view="pageBreakPreview" zoomScale="60" zoomScaleNormal="100" workbookViewId="0">
      <selection activeCell="B12" sqref="B12"/>
    </sheetView>
  </sheetViews>
  <sheetFormatPr defaultColWidth="16.5703125" defaultRowHeight="17.25" customHeight="1" x14ac:dyDescent="0.25"/>
  <cols>
    <col min="1" max="1" width="12.28515625" style="43" customWidth="1"/>
    <col min="2" max="2" width="56" style="43" customWidth="1"/>
    <col min="3" max="6" width="14.7109375" style="43" customWidth="1"/>
    <col min="7" max="8" width="9" style="43" customWidth="1"/>
    <col min="9" max="16384" width="16.5703125" style="43"/>
  </cols>
  <sheetData>
    <row r="1" spans="1:9" ht="17.25" customHeight="1" x14ac:dyDescent="0.25">
      <c r="A1" s="44" t="s">
        <v>43</v>
      </c>
      <c r="C1" s="73"/>
      <c r="D1" s="73"/>
      <c r="E1" s="73"/>
      <c r="F1" s="73"/>
    </row>
    <row r="2" spans="1:9" ht="17.25" customHeight="1" x14ac:dyDescent="0.25">
      <c r="A2" s="44" t="s">
        <v>290</v>
      </c>
      <c r="C2" s="73"/>
      <c r="D2" s="73"/>
      <c r="E2" s="73"/>
      <c r="F2" s="73"/>
    </row>
    <row r="3" spans="1:9" ht="17.25" customHeight="1" x14ac:dyDescent="0.25">
      <c r="A3" s="84" t="s">
        <v>247</v>
      </c>
      <c r="C3" s="73"/>
      <c r="D3" s="73"/>
      <c r="E3" s="73"/>
      <c r="F3" s="73"/>
      <c r="H3" s="106" t="s">
        <v>15</v>
      </c>
    </row>
    <row r="4" spans="1:9" ht="28.5" customHeight="1" x14ac:dyDescent="0.25">
      <c r="A4" s="162" t="s">
        <v>38</v>
      </c>
      <c r="B4" s="162"/>
      <c r="C4" s="14" t="s">
        <v>42</v>
      </c>
      <c r="D4" s="14" t="s">
        <v>287</v>
      </c>
      <c r="E4" s="14" t="s">
        <v>288</v>
      </c>
      <c r="F4" s="14" t="s">
        <v>289</v>
      </c>
      <c r="G4" s="14" t="s">
        <v>39</v>
      </c>
      <c r="H4" s="14" t="s">
        <v>39</v>
      </c>
    </row>
    <row r="5" spans="1:9" ht="10.5" customHeight="1" x14ac:dyDescent="0.25">
      <c r="A5" s="162">
        <v>1</v>
      </c>
      <c r="B5" s="162"/>
      <c r="C5" s="14">
        <v>2</v>
      </c>
      <c r="D5" s="14">
        <v>3</v>
      </c>
      <c r="E5" s="14">
        <v>4</v>
      </c>
      <c r="F5" s="14">
        <v>5</v>
      </c>
      <c r="G5" s="14" t="s">
        <v>44</v>
      </c>
      <c r="H5" s="15" t="s">
        <v>45</v>
      </c>
    </row>
    <row r="6" spans="1:9" ht="17.25" customHeight="1" x14ac:dyDescent="0.25">
      <c r="A6" s="69"/>
      <c r="B6" s="69" t="s">
        <v>98</v>
      </c>
      <c r="C6" s="70">
        <f>C7+C8+C9+C11+C12+C13+C14+C15+C16+C10</f>
        <v>2504711.2799999998</v>
      </c>
      <c r="D6" s="70">
        <f t="shared" ref="D6:F6" si="0">D7+D8+D9+D11+D12+D13+D14+D15+D16+D10</f>
        <v>5507800</v>
      </c>
      <c r="E6" s="70">
        <f t="shared" si="0"/>
        <v>5885607</v>
      </c>
      <c r="F6" s="70">
        <f t="shared" si="0"/>
        <v>2648109.29</v>
      </c>
      <c r="G6" s="71">
        <f t="shared" ref="G6:G24" si="1">F6/C6</f>
        <v>1.057251313213234</v>
      </c>
      <c r="H6" s="71">
        <f t="shared" ref="H6:H27" si="2">F6/D6</f>
        <v>0.4807925650895094</v>
      </c>
      <c r="I6" s="56">
        <f>'PiR - ekonomska klasif'!F6</f>
        <v>2648109.2900000005</v>
      </c>
    </row>
    <row r="7" spans="1:9" ht="17.25" customHeight="1" x14ac:dyDescent="0.25">
      <c r="A7" s="105" t="s">
        <v>246</v>
      </c>
      <c r="B7" s="45" t="s">
        <v>245</v>
      </c>
      <c r="C7" s="46">
        <v>2133571.19</v>
      </c>
      <c r="D7" s="46">
        <v>4894800</v>
      </c>
      <c r="E7" s="46">
        <f>4894800+264700</f>
        <v>5159500</v>
      </c>
      <c r="F7" s="47">
        <v>2088364.7100000002</v>
      </c>
      <c r="G7" s="65">
        <f t="shared" si="1"/>
        <v>0.97881182488220619</v>
      </c>
      <c r="H7" s="65">
        <f t="shared" si="2"/>
        <v>0.42664965064966909</v>
      </c>
    </row>
    <row r="8" spans="1:9" ht="17.25" customHeight="1" x14ac:dyDescent="0.25">
      <c r="A8" s="105" t="s">
        <v>244</v>
      </c>
      <c r="B8" s="45" t="s">
        <v>243</v>
      </c>
      <c r="C8" s="46">
        <v>140006.51999999999</v>
      </c>
      <c r="D8" s="46">
        <v>209300</v>
      </c>
      <c r="E8" s="46">
        <v>209300</v>
      </c>
      <c r="F8" s="47">
        <v>147527.6</v>
      </c>
      <c r="G8" s="65">
        <f t="shared" si="1"/>
        <v>1.0537194982062266</v>
      </c>
      <c r="H8" s="65">
        <f t="shared" si="2"/>
        <v>0.70486192068800768</v>
      </c>
    </row>
    <row r="9" spans="1:9" ht="17.25" customHeight="1" x14ac:dyDescent="0.25">
      <c r="A9" s="105" t="s">
        <v>242</v>
      </c>
      <c r="B9" s="45" t="s">
        <v>241</v>
      </c>
      <c r="C9" s="46">
        <v>83717.19</v>
      </c>
      <c r="D9" s="46">
        <v>178700</v>
      </c>
      <c r="E9" s="46">
        <v>178700</v>
      </c>
      <c r="F9" s="47">
        <v>68892.179999999993</v>
      </c>
      <c r="G9" s="65">
        <f t="shared" si="1"/>
        <v>0.82291558042022184</v>
      </c>
      <c r="H9" s="65">
        <f t="shared" si="2"/>
        <v>0.38551863458310015</v>
      </c>
    </row>
    <row r="10" spans="1:9" ht="17.25" customHeight="1" x14ac:dyDescent="0.25">
      <c r="A10" s="105" t="s">
        <v>296</v>
      </c>
      <c r="B10" s="45" t="s">
        <v>297</v>
      </c>
      <c r="C10" s="46">
        <v>0</v>
      </c>
      <c r="D10" s="46">
        <v>30000</v>
      </c>
      <c r="E10" s="46">
        <f>30000+38768</f>
        <v>68768</v>
      </c>
      <c r="F10" s="47">
        <v>176639.92</v>
      </c>
      <c r="G10" s="65" t="e">
        <f t="shared" si="1"/>
        <v>#DIV/0!</v>
      </c>
      <c r="H10" s="65">
        <f t="shared" si="2"/>
        <v>5.8879973333333337</v>
      </c>
    </row>
    <row r="11" spans="1:9" ht="17.25" customHeight="1" x14ac:dyDescent="0.25">
      <c r="A11" s="105" t="s">
        <v>240</v>
      </c>
      <c r="B11" s="45" t="s">
        <v>239</v>
      </c>
      <c r="C11" s="46">
        <v>8825</v>
      </c>
      <c r="D11" s="46">
        <v>0</v>
      </c>
      <c r="E11" s="46">
        <v>0</v>
      </c>
      <c r="F11" s="47">
        <v>0</v>
      </c>
      <c r="G11" s="65">
        <f t="shared" si="1"/>
        <v>0</v>
      </c>
      <c r="H11" s="65" t="e">
        <f t="shared" si="2"/>
        <v>#DIV/0!</v>
      </c>
    </row>
    <row r="12" spans="1:9" ht="17.25" customHeight="1" x14ac:dyDescent="0.25">
      <c r="A12" s="105" t="s">
        <v>238</v>
      </c>
      <c r="B12" s="45" t="s">
        <v>237</v>
      </c>
      <c r="C12" s="46">
        <v>72091.38</v>
      </c>
      <c r="D12" s="46">
        <v>100000</v>
      </c>
      <c r="E12" s="46">
        <v>100000</v>
      </c>
      <c r="F12" s="47">
        <v>91784.88</v>
      </c>
      <c r="G12" s="65">
        <f t="shared" si="1"/>
        <v>1.2731741298335528</v>
      </c>
      <c r="H12" s="65">
        <f t="shared" si="2"/>
        <v>0.91784880000000002</v>
      </c>
    </row>
    <row r="13" spans="1:9" ht="17.25" hidden="1" customHeight="1" x14ac:dyDescent="0.25">
      <c r="A13" s="105" t="s">
        <v>236</v>
      </c>
      <c r="B13" s="45" t="s">
        <v>235</v>
      </c>
      <c r="C13" s="46">
        <v>0</v>
      </c>
      <c r="D13" s="46"/>
      <c r="E13" s="46"/>
      <c r="F13" s="47"/>
      <c r="G13" s="65" t="e">
        <f t="shared" si="1"/>
        <v>#DIV/0!</v>
      </c>
      <c r="H13" s="65" t="e">
        <f t="shared" si="2"/>
        <v>#DIV/0!</v>
      </c>
    </row>
    <row r="14" spans="1:9" ht="17.25" hidden="1" customHeight="1" x14ac:dyDescent="0.25">
      <c r="A14" s="105" t="s">
        <v>234</v>
      </c>
      <c r="B14" s="45" t="s">
        <v>233</v>
      </c>
      <c r="C14" s="46">
        <v>0</v>
      </c>
      <c r="D14" s="46"/>
      <c r="E14" s="46"/>
      <c r="F14" s="47"/>
      <c r="G14" s="65" t="e">
        <f t="shared" si="1"/>
        <v>#DIV/0!</v>
      </c>
      <c r="H14" s="65" t="e">
        <f t="shared" si="2"/>
        <v>#DIV/0!</v>
      </c>
    </row>
    <row r="15" spans="1:9" ht="17.25" customHeight="1" x14ac:dyDescent="0.25">
      <c r="A15" s="105" t="s">
        <v>232</v>
      </c>
      <c r="B15" s="45" t="s">
        <v>298</v>
      </c>
      <c r="C15" s="46">
        <v>0</v>
      </c>
      <c r="D15" s="46">
        <v>0</v>
      </c>
      <c r="E15" s="46">
        <v>74339</v>
      </c>
      <c r="F15" s="47">
        <v>61900</v>
      </c>
      <c r="G15" s="65" t="e">
        <f t="shared" si="1"/>
        <v>#DIV/0!</v>
      </c>
      <c r="H15" s="65" t="e">
        <f t="shared" si="2"/>
        <v>#DIV/0!</v>
      </c>
    </row>
    <row r="16" spans="1:9" ht="17.25" customHeight="1" x14ac:dyDescent="0.25">
      <c r="A16" s="105" t="s">
        <v>231</v>
      </c>
      <c r="B16" s="45" t="s">
        <v>230</v>
      </c>
      <c r="C16" s="46">
        <v>66500</v>
      </c>
      <c r="D16" s="46">
        <v>95000</v>
      </c>
      <c r="E16" s="46">
        <v>95000</v>
      </c>
      <c r="F16" s="47">
        <v>13000</v>
      </c>
      <c r="G16" s="65">
        <f t="shared" si="1"/>
        <v>0.19548872180451127</v>
      </c>
      <c r="H16" s="65">
        <f t="shared" si="2"/>
        <v>0.1368421052631579</v>
      </c>
    </row>
    <row r="17" spans="1:10" ht="17.25" customHeight="1" x14ac:dyDescent="0.25">
      <c r="A17" s="69"/>
      <c r="B17" s="69" t="s">
        <v>99</v>
      </c>
      <c r="C17" s="70">
        <f>C18+C19+C20+C22+C23+C24+C25+C26+C27+C21</f>
        <v>2483070.1200000006</v>
      </c>
      <c r="D17" s="70">
        <f t="shared" ref="D17:F17" si="3">D18+D19+D20+D22+D23+D24+D25+D26+D27+D21</f>
        <v>5507800</v>
      </c>
      <c r="E17" s="70">
        <f t="shared" si="3"/>
        <v>5835607</v>
      </c>
      <c r="F17" s="70">
        <f t="shared" si="3"/>
        <v>2530640.5099999998</v>
      </c>
      <c r="G17" s="71">
        <f t="shared" si="1"/>
        <v>1.0191578923272611</v>
      </c>
      <c r="H17" s="71">
        <f t="shared" si="2"/>
        <v>0.45946485166491152</v>
      </c>
      <c r="I17" s="56">
        <f>'PiR - ekonomska klasif'!F44</f>
        <v>2530640.5099999998</v>
      </c>
      <c r="J17" s="107">
        <f>I17-F17</f>
        <v>0</v>
      </c>
    </row>
    <row r="18" spans="1:10" ht="17.25" customHeight="1" x14ac:dyDescent="0.25">
      <c r="A18" s="105" t="s">
        <v>246</v>
      </c>
      <c r="B18" s="45" t="s">
        <v>245</v>
      </c>
      <c r="C18" s="46">
        <f>1980326.58+57666.17</f>
        <v>2037992.75</v>
      </c>
      <c r="D18" s="46">
        <v>4894800</v>
      </c>
      <c r="E18" s="46">
        <v>5159500</v>
      </c>
      <c r="F18" s="47">
        <v>1948394.42</v>
      </c>
      <c r="G18" s="65">
        <f t="shared" si="1"/>
        <v>0.95603599178652621</v>
      </c>
      <c r="H18" s="65">
        <f t="shared" si="2"/>
        <v>0.398053938873907</v>
      </c>
      <c r="I18" s="56"/>
      <c r="J18" s="107"/>
    </row>
    <row r="19" spans="1:10" ht="17.25" customHeight="1" x14ac:dyDescent="0.25">
      <c r="A19" s="105" t="s">
        <v>244</v>
      </c>
      <c r="B19" s="45" t="s">
        <v>243</v>
      </c>
      <c r="C19" s="46">
        <v>189315.24</v>
      </c>
      <c r="D19" s="46">
        <v>209300</v>
      </c>
      <c r="E19" s="46">
        <v>209300</v>
      </c>
      <c r="F19" s="47">
        <v>382184.9</v>
      </c>
      <c r="G19" s="65">
        <f t="shared" si="1"/>
        <v>2.0187751392861983</v>
      </c>
      <c r="H19" s="65">
        <f t="shared" si="2"/>
        <v>1.8260148112756809</v>
      </c>
      <c r="I19" s="56"/>
    </row>
    <row r="20" spans="1:10" ht="17.25" customHeight="1" x14ac:dyDescent="0.25">
      <c r="A20" s="105" t="s">
        <v>242</v>
      </c>
      <c r="B20" s="45" t="s">
        <v>241</v>
      </c>
      <c r="C20" s="46">
        <v>91831.85</v>
      </c>
      <c r="D20" s="46">
        <v>178700</v>
      </c>
      <c r="E20" s="46">
        <v>128700</v>
      </c>
      <c r="F20" s="47">
        <v>44062.8</v>
      </c>
      <c r="G20" s="65">
        <f t="shared" si="1"/>
        <v>0.47982045445017169</v>
      </c>
      <c r="H20" s="65">
        <f t="shared" si="2"/>
        <v>0.24657414661443763</v>
      </c>
      <c r="I20" s="56"/>
    </row>
    <row r="21" spans="1:10" ht="17.25" customHeight="1" x14ac:dyDescent="0.25">
      <c r="A21" s="105" t="s">
        <v>296</v>
      </c>
      <c r="B21" s="45" t="s">
        <v>297</v>
      </c>
      <c r="C21" s="46">
        <v>0</v>
      </c>
      <c r="D21" s="46">
        <v>30000</v>
      </c>
      <c r="E21" s="46">
        <v>68768</v>
      </c>
      <c r="F21" s="47">
        <v>118044</v>
      </c>
      <c r="G21" s="65" t="e">
        <f t="shared" si="1"/>
        <v>#DIV/0!</v>
      </c>
      <c r="H21" s="65">
        <f t="shared" si="2"/>
        <v>3.9348000000000001</v>
      </c>
      <c r="I21" s="56"/>
    </row>
    <row r="22" spans="1:10" ht="17.25" customHeight="1" x14ac:dyDescent="0.25">
      <c r="A22" s="105" t="s">
        <v>240</v>
      </c>
      <c r="B22" s="45" t="s">
        <v>239</v>
      </c>
      <c r="C22" s="46">
        <v>51903.47</v>
      </c>
      <c r="D22" s="46"/>
      <c r="E22" s="46">
        <v>0</v>
      </c>
      <c r="F22" s="47"/>
      <c r="G22" s="65">
        <f t="shared" si="1"/>
        <v>0</v>
      </c>
      <c r="H22" s="65" t="e">
        <f t="shared" si="2"/>
        <v>#DIV/0!</v>
      </c>
      <c r="I22" s="56"/>
    </row>
    <row r="23" spans="1:10" ht="17.25" customHeight="1" x14ac:dyDescent="0.25">
      <c r="A23" s="105" t="s">
        <v>238</v>
      </c>
      <c r="B23" s="45" t="s">
        <v>237</v>
      </c>
      <c r="C23" s="46">
        <v>50294.61</v>
      </c>
      <c r="D23" s="46">
        <v>100000</v>
      </c>
      <c r="E23" s="46">
        <v>100000</v>
      </c>
      <c r="F23" s="47">
        <v>37954.39</v>
      </c>
      <c r="G23" s="65">
        <f t="shared" si="1"/>
        <v>0.75464130251730754</v>
      </c>
      <c r="H23" s="65">
        <f t="shared" si="2"/>
        <v>0.37954389999999999</v>
      </c>
      <c r="I23" s="56"/>
    </row>
    <row r="24" spans="1:10" ht="17.25" hidden="1" customHeight="1" x14ac:dyDescent="0.25">
      <c r="A24" s="105" t="s">
        <v>236</v>
      </c>
      <c r="B24" s="45" t="s">
        <v>235</v>
      </c>
      <c r="C24" s="46">
        <v>0</v>
      </c>
      <c r="D24" s="46"/>
      <c r="E24" s="46"/>
      <c r="F24" s="47"/>
      <c r="G24" s="65" t="e">
        <f t="shared" si="1"/>
        <v>#DIV/0!</v>
      </c>
      <c r="H24" s="65" t="e">
        <f t="shared" si="2"/>
        <v>#DIV/0!</v>
      </c>
      <c r="I24" s="56"/>
    </row>
    <row r="25" spans="1:10" ht="17.25" hidden="1" customHeight="1" x14ac:dyDescent="0.25">
      <c r="A25" s="105" t="s">
        <v>234</v>
      </c>
      <c r="B25" s="45" t="s">
        <v>233</v>
      </c>
      <c r="C25" s="46">
        <v>0</v>
      </c>
      <c r="D25" s="46"/>
      <c r="E25" s="46"/>
      <c r="F25" s="47"/>
      <c r="G25" s="65" t="e">
        <f t="shared" ref="G25:G26" si="4">F25/C25</f>
        <v>#DIV/0!</v>
      </c>
      <c r="H25" s="65" t="e">
        <f t="shared" si="2"/>
        <v>#DIV/0!</v>
      </c>
      <c r="I25" s="56"/>
    </row>
    <row r="26" spans="1:10" ht="17.25" customHeight="1" x14ac:dyDescent="0.25">
      <c r="A26" s="105" t="s">
        <v>232</v>
      </c>
      <c r="B26" s="45" t="s">
        <v>298</v>
      </c>
      <c r="C26" s="46">
        <v>0</v>
      </c>
      <c r="D26" s="46">
        <v>0</v>
      </c>
      <c r="E26" s="46">
        <f>41528+32811</f>
        <v>74339</v>
      </c>
      <c r="F26" s="47">
        <v>0</v>
      </c>
      <c r="G26" s="65" t="e">
        <f t="shared" si="4"/>
        <v>#DIV/0!</v>
      </c>
      <c r="H26" s="65" t="e">
        <f t="shared" si="2"/>
        <v>#DIV/0!</v>
      </c>
      <c r="I26" s="56"/>
    </row>
    <row r="27" spans="1:10" ht="17.25" customHeight="1" x14ac:dyDescent="0.25">
      <c r="A27" s="105" t="s">
        <v>231</v>
      </c>
      <c r="B27" s="45" t="s">
        <v>230</v>
      </c>
      <c r="C27" s="46">
        <v>61732.2</v>
      </c>
      <c r="D27" s="46">
        <v>95000</v>
      </c>
      <c r="E27" s="46">
        <v>95000</v>
      </c>
      <c r="F27" s="47">
        <v>0</v>
      </c>
      <c r="G27" s="65">
        <f>F27/C27</f>
        <v>0</v>
      </c>
      <c r="H27" s="65">
        <f t="shared" si="2"/>
        <v>0</v>
      </c>
      <c r="I27" s="56"/>
    </row>
    <row r="29" spans="1:10" ht="17.25" customHeight="1" x14ac:dyDescent="0.25">
      <c r="C29" s="73"/>
      <c r="D29" s="73"/>
      <c r="E29" s="73"/>
      <c r="F29" s="73"/>
    </row>
    <row r="30" spans="1:10" ht="17.25" customHeight="1" x14ac:dyDescent="0.25">
      <c r="C30" s="73"/>
      <c r="D30" s="73"/>
      <c r="E30" s="73"/>
      <c r="F30" s="73"/>
    </row>
  </sheetData>
  <mergeCells count="2">
    <mergeCell ref="A4:B4"/>
    <mergeCell ref="A5:B5"/>
  </mergeCells>
  <conditionalFormatting sqref="G6:H27">
    <cfRule type="containsErrors" dxfId="1" priority="1">
      <formula>ISERROR(G6)</formula>
    </cfRule>
  </conditionalFormatting>
  <pageMargins left="0.31" right="0.46" top="0.5" bottom="0.39370078740157483" header="0" footer="0"/>
  <pageSetup paperSize="9" scale="83" orientation="landscape" r:id="rId1"/>
  <headerFooter alignWithMargins="0">
    <oddFooter xml:space="preserve">&amp;L&amp;"Arial"&amp;8 Lista: LCW148RBPR &amp;C&amp;"Arial"&amp;8 Stranica 
&amp;B&amp;P&amp;B &amp;R&amp;"Arial"&amp;8 * OBRADA LC *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BE84-6B6D-4DE1-9EA5-29F578892AEF}">
  <sheetPr>
    <tabColor rgb="FF92D050"/>
  </sheetPr>
  <dimension ref="A1:H10"/>
  <sheetViews>
    <sheetView zoomScaleNormal="100" workbookViewId="0">
      <pane ySplit="3" topLeftCell="A4" activePane="bottomLeft" state="frozen"/>
      <selection pane="bottomLeft" activeCell="E10" sqref="E10"/>
    </sheetView>
  </sheetViews>
  <sheetFormatPr defaultColWidth="14.85546875" defaultRowHeight="15" customHeight="1" x14ac:dyDescent="0.25"/>
  <cols>
    <col min="1" max="1" width="35.5703125" style="74" bestFit="1" customWidth="1"/>
    <col min="2" max="2" width="23.7109375" style="74" bestFit="1" customWidth="1"/>
    <col min="3" max="6" width="14.85546875" style="74"/>
    <col min="7" max="8" width="10.85546875" style="74" customWidth="1"/>
    <col min="9" max="256" width="14.85546875" style="74"/>
    <col min="257" max="257" width="35.5703125" style="74" bestFit="1" customWidth="1"/>
    <col min="258" max="258" width="23.7109375" style="74" bestFit="1" customWidth="1"/>
    <col min="259" max="512" width="14.85546875" style="74"/>
    <col min="513" max="513" width="35.5703125" style="74" bestFit="1" customWidth="1"/>
    <col min="514" max="514" width="23.7109375" style="74" bestFit="1" customWidth="1"/>
    <col min="515" max="768" width="14.85546875" style="74"/>
    <col min="769" max="769" width="35.5703125" style="74" bestFit="1" customWidth="1"/>
    <col min="770" max="770" width="23.7109375" style="74" bestFit="1" customWidth="1"/>
    <col min="771" max="1024" width="14.85546875" style="74"/>
    <col min="1025" max="1025" width="35.5703125" style="74" bestFit="1" customWidth="1"/>
    <col min="1026" max="1026" width="23.7109375" style="74" bestFit="1" customWidth="1"/>
    <col min="1027" max="1280" width="14.85546875" style="74"/>
    <col min="1281" max="1281" width="35.5703125" style="74" bestFit="1" customWidth="1"/>
    <col min="1282" max="1282" width="23.7109375" style="74" bestFit="1" customWidth="1"/>
    <col min="1283" max="1536" width="14.85546875" style="74"/>
    <col min="1537" max="1537" width="35.5703125" style="74" bestFit="1" customWidth="1"/>
    <col min="1538" max="1538" width="23.7109375" style="74" bestFit="1" customWidth="1"/>
    <col min="1539" max="1792" width="14.85546875" style="74"/>
    <col min="1793" max="1793" width="35.5703125" style="74" bestFit="1" customWidth="1"/>
    <col min="1794" max="1794" width="23.7109375" style="74" bestFit="1" customWidth="1"/>
    <col min="1795" max="2048" width="14.85546875" style="74"/>
    <col min="2049" max="2049" width="35.5703125" style="74" bestFit="1" customWidth="1"/>
    <col min="2050" max="2050" width="23.7109375" style="74" bestFit="1" customWidth="1"/>
    <col min="2051" max="2304" width="14.85546875" style="74"/>
    <col min="2305" max="2305" width="35.5703125" style="74" bestFit="1" customWidth="1"/>
    <col min="2306" max="2306" width="23.7109375" style="74" bestFit="1" customWidth="1"/>
    <col min="2307" max="2560" width="14.85546875" style="74"/>
    <col min="2561" max="2561" width="35.5703125" style="74" bestFit="1" customWidth="1"/>
    <col min="2562" max="2562" width="23.7109375" style="74" bestFit="1" customWidth="1"/>
    <col min="2563" max="2816" width="14.85546875" style="74"/>
    <col min="2817" max="2817" width="35.5703125" style="74" bestFit="1" customWidth="1"/>
    <col min="2818" max="2818" width="23.7109375" style="74" bestFit="1" customWidth="1"/>
    <col min="2819" max="3072" width="14.85546875" style="74"/>
    <col min="3073" max="3073" width="35.5703125" style="74" bestFit="1" customWidth="1"/>
    <col min="3074" max="3074" width="23.7109375" style="74" bestFit="1" customWidth="1"/>
    <col min="3075" max="3328" width="14.85546875" style="74"/>
    <col min="3329" max="3329" width="35.5703125" style="74" bestFit="1" customWidth="1"/>
    <col min="3330" max="3330" width="23.7109375" style="74" bestFit="1" customWidth="1"/>
    <col min="3331" max="3584" width="14.85546875" style="74"/>
    <col min="3585" max="3585" width="35.5703125" style="74" bestFit="1" customWidth="1"/>
    <col min="3586" max="3586" width="23.7109375" style="74" bestFit="1" customWidth="1"/>
    <col min="3587" max="3840" width="14.85546875" style="74"/>
    <col min="3841" max="3841" width="35.5703125" style="74" bestFit="1" customWidth="1"/>
    <col min="3842" max="3842" width="23.7109375" style="74" bestFit="1" customWidth="1"/>
    <col min="3843" max="4096" width="14.85546875" style="74"/>
    <col min="4097" max="4097" width="35.5703125" style="74" bestFit="1" customWidth="1"/>
    <col min="4098" max="4098" width="23.7109375" style="74" bestFit="1" customWidth="1"/>
    <col min="4099" max="4352" width="14.85546875" style="74"/>
    <col min="4353" max="4353" width="35.5703125" style="74" bestFit="1" customWidth="1"/>
    <col min="4354" max="4354" width="23.7109375" style="74" bestFit="1" customWidth="1"/>
    <col min="4355" max="4608" width="14.85546875" style="74"/>
    <col min="4609" max="4609" width="35.5703125" style="74" bestFit="1" customWidth="1"/>
    <col min="4610" max="4610" width="23.7109375" style="74" bestFit="1" customWidth="1"/>
    <col min="4611" max="4864" width="14.85546875" style="74"/>
    <col min="4865" max="4865" width="35.5703125" style="74" bestFit="1" customWidth="1"/>
    <col min="4866" max="4866" width="23.7109375" style="74" bestFit="1" customWidth="1"/>
    <col min="4867" max="5120" width="14.85546875" style="74"/>
    <col min="5121" max="5121" width="35.5703125" style="74" bestFit="1" customWidth="1"/>
    <col min="5122" max="5122" width="23.7109375" style="74" bestFit="1" customWidth="1"/>
    <col min="5123" max="5376" width="14.85546875" style="74"/>
    <col min="5377" max="5377" width="35.5703125" style="74" bestFit="1" customWidth="1"/>
    <col min="5378" max="5378" width="23.7109375" style="74" bestFit="1" customWidth="1"/>
    <col min="5379" max="5632" width="14.85546875" style="74"/>
    <col min="5633" max="5633" width="35.5703125" style="74" bestFit="1" customWidth="1"/>
    <col min="5634" max="5634" width="23.7109375" style="74" bestFit="1" customWidth="1"/>
    <col min="5635" max="5888" width="14.85546875" style="74"/>
    <col min="5889" max="5889" width="35.5703125" style="74" bestFit="1" customWidth="1"/>
    <col min="5890" max="5890" width="23.7109375" style="74" bestFit="1" customWidth="1"/>
    <col min="5891" max="6144" width="14.85546875" style="74"/>
    <col min="6145" max="6145" width="35.5703125" style="74" bestFit="1" customWidth="1"/>
    <col min="6146" max="6146" width="23.7109375" style="74" bestFit="1" customWidth="1"/>
    <col min="6147" max="6400" width="14.85546875" style="74"/>
    <col min="6401" max="6401" width="35.5703125" style="74" bestFit="1" customWidth="1"/>
    <col min="6402" max="6402" width="23.7109375" style="74" bestFit="1" customWidth="1"/>
    <col min="6403" max="6656" width="14.85546875" style="74"/>
    <col min="6657" max="6657" width="35.5703125" style="74" bestFit="1" customWidth="1"/>
    <col min="6658" max="6658" width="23.7109375" style="74" bestFit="1" customWidth="1"/>
    <col min="6659" max="6912" width="14.85546875" style="74"/>
    <col min="6913" max="6913" width="35.5703125" style="74" bestFit="1" customWidth="1"/>
    <col min="6914" max="6914" width="23.7109375" style="74" bestFit="1" customWidth="1"/>
    <col min="6915" max="7168" width="14.85546875" style="74"/>
    <col min="7169" max="7169" width="35.5703125" style="74" bestFit="1" customWidth="1"/>
    <col min="7170" max="7170" width="23.7109375" style="74" bestFit="1" customWidth="1"/>
    <col min="7171" max="7424" width="14.85546875" style="74"/>
    <col min="7425" max="7425" width="35.5703125" style="74" bestFit="1" customWidth="1"/>
    <col min="7426" max="7426" width="23.7109375" style="74" bestFit="1" customWidth="1"/>
    <col min="7427" max="7680" width="14.85546875" style="74"/>
    <col min="7681" max="7681" width="35.5703125" style="74" bestFit="1" customWidth="1"/>
    <col min="7682" max="7682" width="23.7109375" style="74" bestFit="1" customWidth="1"/>
    <col min="7683" max="7936" width="14.85546875" style="74"/>
    <col min="7937" max="7937" width="35.5703125" style="74" bestFit="1" customWidth="1"/>
    <col min="7938" max="7938" width="23.7109375" style="74" bestFit="1" customWidth="1"/>
    <col min="7939" max="8192" width="14.85546875" style="74"/>
    <col min="8193" max="8193" width="35.5703125" style="74" bestFit="1" customWidth="1"/>
    <col min="8194" max="8194" width="23.7109375" style="74" bestFit="1" customWidth="1"/>
    <col min="8195" max="8448" width="14.85546875" style="74"/>
    <col min="8449" max="8449" width="35.5703125" style="74" bestFit="1" customWidth="1"/>
    <col min="8450" max="8450" width="23.7109375" style="74" bestFit="1" customWidth="1"/>
    <col min="8451" max="8704" width="14.85546875" style="74"/>
    <col min="8705" max="8705" width="35.5703125" style="74" bestFit="1" customWidth="1"/>
    <col min="8706" max="8706" width="23.7109375" style="74" bestFit="1" customWidth="1"/>
    <col min="8707" max="8960" width="14.85546875" style="74"/>
    <col min="8961" max="8961" width="35.5703125" style="74" bestFit="1" customWidth="1"/>
    <col min="8962" max="8962" width="23.7109375" style="74" bestFit="1" customWidth="1"/>
    <col min="8963" max="9216" width="14.85546875" style="74"/>
    <col min="9217" max="9217" width="35.5703125" style="74" bestFit="1" customWidth="1"/>
    <col min="9218" max="9218" width="23.7109375" style="74" bestFit="1" customWidth="1"/>
    <col min="9219" max="9472" width="14.85546875" style="74"/>
    <col min="9473" max="9473" width="35.5703125" style="74" bestFit="1" customWidth="1"/>
    <col min="9474" max="9474" width="23.7109375" style="74" bestFit="1" customWidth="1"/>
    <col min="9475" max="9728" width="14.85546875" style="74"/>
    <col min="9729" max="9729" width="35.5703125" style="74" bestFit="1" customWidth="1"/>
    <col min="9730" max="9730" width="23.7109375" style="74" bestFit="1" customWidth="1"/>
    <col min="9731" max="9984" width="14.85546875" style="74"/>
    <col min="9985" max="9985" width="35.5703125" style="74" bestFit="1" customWidth="1"/>
    <col min="9986" max="9986" width="23.7109375" style="74" bestFit="1" customWidth="1"/>
    <col min="9987" max="10240" width="14.85546875" style="74"/>
    <col min="10241" max="10241" width="35.5703125" style="74" bestFit="1" customWidth="1"/>
    <col min="10242" max="10242" width="23.7109375" style="74" bestFit="1" customWidth="1"/>
    <col min="10243" max="10496" width="14.85546875" style="74"/>
    <col min="10497" max="10497" width="35.5703125" style="74" bestFit="1" customWidth="1"/>
    <col min="10498" max="10498" width="23.7109375" style="74" bestFit="1" customWidth="1"/>
    <col min="10499" max="10752" width="14.85546875" style="74"/>
    <col min="10753" max="10753" width="35.5703125" style="74" bestFit="1" customWidth="1"/>
    <col min="10754" max="10754" width="23.7109375" style="74" bestFit="1" customWidth="1"/>
    <col min="10755" max="11008" width="14.85546875" style="74"/>
    <col min="11009" max="11009" width="35.5703125" style="74" bestFit="1" customWidth="1"/>
    <col min="11010" max="11010" width="23.7109375" style="74" bestFit="1" customWidth="1"/>
    <col min="11011" max="11264" width="14.85546875" style="74"/>
    <col min="11265" max="11265" width="35.5703125" style="74" bestFit="1" customWidth="1"/>
    <col min="11266" max="11266" width="23.7109375" style="74" bestFit="1" customWidth="1"/>
    <col min="11267" max="11520" width="14.85546875" style="74"/>
    <col min="11521" max="11521" width="35.5703125" style="74" bestFit="1" customWidth="1"/>
    <col min="11522" max="11522" width="23.7109375" style="74" bestFit="1" customWidth="1"/>
    <col min="11523" max="11776" width="14.85546875" style="74"/>
    <col min="11777" max="11777" width="35.5703125" style="74" bestFit="1" customWidth="1"/>
    <col min="11778" max="11778" width="23.7109375" style="74" bestFit="1" customWidth="1"/>
    <col min="11779" max="12032" width="14.85546875" style="74"/>
    <col min="12033" max="12033" width="35.5703125" style="74" bestFit="1" customWidth="1"/>
    <col min="12034" max="12034" width="23.7109375" style="74" bestFit="1" customWidth="1"/>
    <col min="12035" max="12288" width="14.85546875" style="74"/>
    <col min="12289" max="12289" width="35.5703125" style="74" bestFit="1" customWidth="1"/>
    <col min="12290" max="12290" width="23.7109375" style="74" bestFit="1" customWidth="1"/>
    <col min="12291" max="12544" width="14.85546875" style="74"/>
    <col min="12545" max="12545" width="35.5703125" style="74" bestFit="1" customWidth="1"/>
    <col min="12546" max="12546" width="23.7109375" style="74" bestFit="1" customWidth="1"/>
    <col min="12547" max="12800" width="14.85546875" style="74"/>
    <col min="12801" max="12801" width="35.5703125" style="74" bestFit="1" customWidth="1"/>
    <col min="12802" max="12802" width="23.7109375" style="74" bestFit="1" customWidth="1"/>
    <col min="12803" max="13056" width="14.85546875" style="74"/>
    <col min="13057" max="13057" width="35.5703125" style="74" bestFit="1" customWidth="1"/>
    <col min="13058" max="13058" width="23.7109375" style="74" bestFit="1" customWidth="1"/>
    <col min="13059" max="13312" width="14.85546875" style="74"/>
    <col min="13313" max="13313" width="35.5703125" style="74" bestFit="1" customWidth="1"/>
    <col min="13314" max="13314" width="23.7109375" style="74" bestFit="1" customWidth="1"/>
    <col min="13315" max="13568" width="14.85546875" style="74"/>
    <col min="13569" max="13569" width="35.5703125" style="74" bestFit="1" customWidth="1"/>
    <col min="13570" max="13570" width="23.7109375" style="74" bestFit="1" customWidth="1"/>
    <col min="13571" max="13824" width="14.85546875" style="74"/>
    <col min="13825" max="13825" width="35.5703125" style="74" bestFit="1" customWidth="1"/>
    <col min="13826" max="13826" width="23.7109375" style="74" bestFit="1" customWidth="1"/>
    <col min="13827" max="14080" width="14.85546875" style="74"/>
    <col min="14081" max="14081" width="35.5703125" style="74" bestFit="1" customWidth="1"/>
    <col min="14082" max="14082" width="23.7109375" style="74" bestFit="1" customWidth="1"/>
    <col min="14083" max="14336" width="14.85546875" style="74"/>
    <col min="14337" max="14337" width="35.5703125" style="74" bestFit="1" customWidth="1"/>
    <col min="14338" max="14338" width="23.7109375" style="74" bestFit="1" customWidth="1"/>
    <col min="14339" max="14592" width="14.85546875" style="74"/>
    <col min="14593" max="14593" width="35.5703125" style="74" bestFit="1" customWidth="1"/>
    <col min="14594" max="14594" width="23.7109375" style="74" bestFit="1" customWidth="1"/>
    <col min="14595" max="14848" width="14.85546875" style="74"/>
    <col min="14849" max="14849" width="35.5703125" style="74" bestFit="1" customWidth="1"/>
    <col min="14850" max="14850" width="23.7109375" style="74" bestFit="1" customWidth="1"/>
    <col min="14851" max="15104" width="14.85546875" style="74"/>
    <col min="15105" max="15105" width="35.5703125" style="74" bestFit="1" customWidth="1"/>
    <col min="15106" max="15106" width="23.7109375" style="74" bestFit="1" customWidth="1"/>
    <col min="15107" max="15360" width="14.85546875" style="74"/>
    <col min="15361" max="15361" width="35.5703125" style="74" bestFit="1" customWidth="1"/>
    <col min="15362" max="15362" width="23.7109375" style="74" bestFit="1" customWidth="1"/>
    <col min="15363" max="15616" width="14.85546875" style="74"/>
    <col min="15617" max="15617" width="35.5703125" style="74" bestFit="1" customWidth="1"/>
    <col min="15618" max="15618" width="23.7109375" style="74" bestFit="1" customWidth="1"/>
    <col min="15619" max="15872" width="14.85546875" style="74"/>
    <col min="15873" max="15873" width="35.5703125" style="74" bestFit="1" customWidth="1"/>
    <col min="15874" max="15874" width="23.7109375" style="74" bestFit="1" customWidth="1"/>
    <col min="15875" max="16128" width="14.85546875" style="74"/>
    <col min="16129" max="16129" width="35.5703125" style="74" bestFit="1" customWidth="1"/>
    <col min="16130" max="16130" width="23.7109375" style="74" bestFit="1" customWidth="1"/>
    <col min="16131" max="16384" width="14.85546875" style="74"/>
  </cols>
  <sheetData>
    <row r="1" spans="1:8" ht="15" customHeight="1" x14ac:dyDescent="0.25">
      <c r="A1" s="44" t="s">
        <v>43</v>
      </c>
    </row>
    <row r="2" spans="1:8" ht="15" customHeight="1" x14ac:dyDescent="0.25">
      <c r="A2" s="44" t="s">
        <v>290</v>
      </c>
    </row>
    <row r="3" spans="1:8" ht="15" customHeight="1" x14ac:dyDescent="0.25">
      <c r="A3" s="84" t="s">
        <v>253</v>
      </c>
    </row>
    <row r="4" spans="1:8" ht="36.75" customHeight="1" x14ac:dyDescent="0.25">
      <c r="A4" s="162" t="s">
        <v>38</v>
      </c>
      <c r="B4" s="162"/>
      <c r="C4" s="14" t="s">
        <v>42</v>
      </c>
      <c r="D4" s="14" t="s">
        <v>287</v>
      </c>
      <c r="E4" s="14" t="s">
        <v>288</v>
      </c>
      <c r="F4" s="14" t="s">
        <v>289</v>
      </c>
      <c r="G4" s="14" t="s">
        <v>39</v>
      </c>
      <c r="H4" s="14" t="s">
        <v>39</v>
      </c>
    </row>
    <row r="5" spans="1:8" ht="15" customHeight="1" x14ac:dyDescent="0.25">
      <c r="A5" s="162">
        <v>1</v>
      </c>
      <c r="B5" s="162"/>
      <c r="C5" s="14">
        <v>2</v>
      </c>
      <c r="D5" s="14">
        <v>3</v>
      </c>
      <c r="E5" s="14">
        <v>4</v>
      </c>
      <c r="F5" s="14">
        <v>5</v>
      </c>
      <c r="G5" s="14" t="s">
        <v>44</v>
      </c>
      <c r="H5" s="15" t="s">
        <v>45</v>
      </c>
    </row>
    <row r="6" spans="1:8" ht="21.75" customHeight="1" x14ac:dyDescent="0.25">
      <c r="A6" s="75" t="s">
        <v>99</v>
      </c>
      <c r="B6" s="76"/>
      <c r="C6" s="77">
        <v>2483070.12</v>
      </c>
      <c r="D6" s="77">
        <v>5457800</v>
      </c>
      <c r="E6" s="77">
        <v>5835607</v>
      </c>
      <c r="F6" s="77">
        <v>2530640.5099999998</v>
      </c>
      <c r="G6" s="78">
        <f>F6/C6</f>
        <v>1.0191578923272613</v>
      </c>
      <c r="H6" s="78">
        <f>F6/D6</f>
        <v>0.46367410128623249</v>
      </c>
    </row>
    <row r="7" spans="1:8" ht="24" customHeight="1" x14ac:dyDescent="0.25">
      <c r="A7" s="81" t="s">
        <v>249</v>
      </c>
      <c r="B7" s="81" t="s">
        <v>250</v>
      </c>
      <c r="C7" s="82">
        <v>2483070.12</v>
      </c>
      <c r="D7" s="82">
        <v>5457800</v>
      </c>
      <c r="E7" s="82">
        <v>5835607</v>
      </c>
      <c r="F7" s="82">
        <v>2530640.5099999998</v>
      </c>
      <c r="G7" s="83">
        <f t="shared" ref="G7:G8" si="0">F7/C7</f>
        <v>1.0191578923272613</v>
      </c>
      <c r="H7" s="83">
        <f t="shared" ref="H7:H8" si="1">F7/D7</f>
        <v>0.46367410128623249</v>
      </c>
    </row>
    <row r="8" spans="1:8" ht="24" customHeight="1" x14ac:dyDescent="0.25">
      <c r="A8" s="79" t="s">
        <v>251</v>
      </c>
      <c r="B8" s="79" t="s">
        <v>252</v>
      </c>
      <c r="C8" s="80">
        <v>2483070.12</v>
      </c>
      <c r="D8" s="80">
        <f>'PiR - ekonomska klasif'!D44</f>
        <v>5457800</v>
      </c>
      <c r="E8" s="80">
        <v>5835607</v>
      </c>
      <c r="F8" s="80">
        <f>'PiR - ekonomska klasif'!F44</f>
        <v>2530640.5099999998</v>
      </c>
      <c r="G8" s="65">
        <f t="shared" si="0"/>
        <v>1.0191578923272613</v>
      </c>
      <c r="H8" s="65">
        <f t="shared" si="1"/>
        <v>0.46367410128623249</v>
      </c>
    </row>
    <row r="10" spans="1:8" ht="15" customHeight="1" x14ac:dyDescent="0.25">
      <c r="E10" s="115"/>
    </row>
  </sheetData>
  <mergeCells count="2">
    <mergeCell ref="A4:B4"/>
    <mergeCell ref="A5:B5"/>
  </mergeCells>
  <pageMargins left="0.43307086614173229" right="0.47244094488188981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AD45-D7A5-4AE2-B511-E1B22B9569BD}">
  <sheetPr>
    <tabColor rgb="FF92D050"/>
  </sheetPr>
  <dimension ref="A1:H295"/>
  <sheetViews>
    <sheetView showGridLines="0" view="pageBreakPreview" zoomScale="60" zoomScaleNormal="100" workbookViewId="0">
      <pane ySplit="5" topLeftCell="A214" activePane="bottomLeft" state="frozen"/>
      <selection pane="bottomLeft" activeCell="A6" sqref="A6"/>
    </sheetView>
  </sheetViews>
  <sheetFormatPr defaultColWidth="14.140625" defaultRowHeight="24.75" customHeight="1" x14ac:dyDescent="0.25"/>
  <cols>
    <col min="1" max="1" width="40.42578125" style="116" bestFit="1" customWidth="1"/>
    <col min="2" max="2" width="64.85546875" style="116" bestFit="1" customWidth="1"/>
    <col min="3" max="3" width="12.85546875" style="116" customWidth="1"/>
    <col min="4" max="6" width="14.140625" style="116"/>
    <col min="7" max="8" width="10.7109375" style="116" customWidth="1"/>
    <col min="9" max="16384" width="14.140625" style="116"/>
  </cols>
  <sheetData>
    <row r="1" spans="1:8" ht="18" customHeight="1" x14ac:dyDescent="0.25">
      <c r="A1" s="117" t="s">
        <v>43</v>
      </c>
    </row>
    <row r="2" spans="1:8" ht="18" customHeight="1" x14ac:dyDescent="0.25">
      <c r="A2" s="44" t="s">
        <v>290</v>
      </c>
    </row>
    <row r="3" spans="1:8" ht="18" customHeight="1" x14ac:dyDescent="0.25">
      <c r="A3" s="84" t="s">
        <v>286</v>
      </c>
      <c r="C3" s="129"/>
      <c r="E3" s="139"/>
    </row>
    <row r="4" spans="1:8" ht="24.75" customHeight="1" x14ac:dyDescent="0.25">
      <c r="A4" s="162" t="s">
        <v>38</v>
      </c>
      <c r="B4" s="162"/>
      <c r="C4" s="14" t="s">
        <v>42</v>
      </c>
      <c r="D4" s="14" t="s">
        <v>287</v>
      </c>
      <c r="E4" s="14" t="s">
        <v>288</v>
      </c>
      <c r="F4" s="14" t="s">
        <v>289</v>
      </c>
      <c r="G4" s="14" t="s">
        <v>39</v>
      </c>
      <c r="H4" s="14" t="s">
        <v>39</v>
      </c>
    </row>
    <row r="5" spans="1:8" ht="16.5" customHeight="1" x14ac:dyDescent="0.25">
      <c r="A5" s="162">
        <v>1</v>
      </c>
      <c r="B5" s="162"/>
      <c r="C5" s="14">
        <v>2</v>
      </c>
      <c r="D5" s="14">
        <v>3</v>
      </c>
      <c r="E5" s="14">
        <v>4</v>
      </c>
      <c r="F5" s="14">
        <v>5</v>
      </c>
      <c r="G5" s="14" t="s">
        <v>44</v>
      </c>
      <c r="H5" s="15" t="s">
        <v>45</v>
      </c>
    </row>
    <row r="6" spans="1:8" ht="16.5" customHeight="1" x14ac:dyDescent="0.25">
      <c r="A6" s="86"/>
      <c r="B6" s="86" t="s">
        <v>99</v>
      </c>
      <c r="C6" s="95">
        <f t="shared" ref="C6:E9" si="0">C7</f>
        <v>2483070.1199999996</v>
      </c>
      <c r="D6" s="126">
        <v>5457800</v>
      </c>
      <c r="E6" s="126">
        <f t="shared" si="0"/>
        <v>5835607</v>
      </c>
      <c r="F6" s="127">
        <v>2530640.5099999998</v>
      </c>
      <c r="G6" s="130">
        <f>F6/C6</f>
        <v>1.0191578923272615</v>
      </c>
      <c r="H6" s="130">
        <f>F6/D6</f>
        <v>0.46367410128623249</v>
      </c>
    </row>
    <row r="7" spans="1:8" ht="16.5" customHeight="1" x14ac:dyDescent="0.25">
      <c r="A7" s="87" t="s">
        <v>285</v>
      </c>
      <c r="B7" s="87" t="s">
        <v>284</v>
      </c>
      <c r="C7" s="96">
        <f t="shared" si="0"/>
        <v>2483070.1199999996</v>
      </c>
      <c r="D7" s="96">
        <v>5457800</v>
      </c>
      <c r="E7" s="96">
        <f t="shared" si="0"/>
        <v>5835607</v>
      </c>
      <c r="F7" s="96">
        <v>2530640.5099999998</v>
      </c>
      <c r="G7" s="131">
        <f t="shared" ref="G7:G70" si="1">F7/C7</f>
        <v>1.0191578923272615</v>
      </c>
      <c r="H7" s="131">
        <f t="shared" ref="H7:H70" si="2">F7/D7</f>
        <v>0.46367410128623249</v>
      </c>
    </row>
    <row r="8" spans="1:8" ht="16.5" customHeight="1" x14ac:dyDescent="0.25">
      <c r="A8" s="88" t="s">
        <v>283</v>
      </c>
      <c r="B8" s="88" t="s">
        <v>282</v>
      </c>
      <c r="C8" s="97">
        <f t="shared" si="0"/>
        <v>2483070.1199999996</v>
      </c>
      <c r="D8" s="97">
        <v>5457800</v>
      </c>
      <c r="E8" s="97">
        <f t="shared" si="0"/>
        <v>5835607</v>
      </c>
      <c r="F8" s="97">
        <v>2530640.5099999998</v>
      </c>
      <c r="G8" s="132">
        <f t="shared" si="1"/>
        <v>1.0191578923272615</v>
      </c>
      <c r="H8" s="132">
        <f t="shared" si="2"/>
        <v>0.46367410128623249</v>
      </c>
    </row>
    <row r="9" spans="1:8" ht="16.5" customHeight="1" x14ac:dyDescent="0.25">
      <c r="A9" s="89" t="s">
        <v>281</v>
      </c>
      <c r="B9" s="89" t="s">
        <v>43</v>
      </c>
      <c r="C9" s="98">
        <f t="shared" si="0"/>
        <v>2483070.1199999996</v>
      </c>
      <c r="D9" s="98">
        <v>5457800</v>
      </c>
      <c r="E9" s="98">
        <f t="shared" si="0"/>
        <v>5835607</v>
      </c>
      <c r="F9" s="98">
        <v>2530640.5099999998</v>
      </c>
      <c r="G9" s="133">
        <f t="shared" si="1"/>
        <v>1.0191578923272615</v>
      </c>
      <c r="H9" s="133">
        <f t="shared" si="2"/>
        <v>0.46367410128623249</v>
      </c>
    </row>
    <row r="10" spans="1:8" ht="16.5" customHeight="1" x14ac:dyDescent="0.25">
      <c r="A10" s="90" t="s">
        <v>280</v>
      </c>
      <c r="B10" s="90" t="s">
        <v>279</v>
      </c>
      <c r="C10" s="99">
        <f>C11+C94+C241-52702.94</f>
        <v>2483070.1199999996</v>
      </c>
      <c r="D10" s="99">
        <v>5457800</v>
      </c>
      <c r="E10" s="99">
        <f>E11+E94+E241</f>
        <v>5835607</v>
      </c>
      <c r="F10" s="99">
        <v>2530640.5099999998</v>
      </c>
      <c r="G10" s="134">
        <f t="shared" si="1"/>
        <v>1.0191578923272615</v>
      </c>
      <c r="H10" s="134">
        <f t="shared" si="2"/>
        <v>0.46367410128623249</v>
      </c>
    </row>
    <row r="11" spans="1:8" ht="16.5" customHeight="1" x14ac:dyDescent="0.25">
      <c r="A11" s="91" t="s">
        <v>278</v>
      </c>
      <c r="B11" s="91" t="s">
        <v>277</v>
      </c>
      <c r="C11" s="100">
        <f>C12+C48+C88</f>
        <v>1930389.65</v>
      </c>
      <c r="D11" s="124">
        <v>4400800</v>
      </c>
      <c r="E11" s="124">
        <f>E12+E48+E88</f>
        <v>4646500</v>
      </c>
      <c r="F11" s="125">
        <v>2186133.7599999998</v>
      </c>
      <c r="G11" s="135">
        <f t="shared" si="1"/>
        <v>1.1324831543724863</v>
      </c>
      <c r="H11" s="135">
        <f t="shared" si="2"/>
        <v>0.49675826213415736</v>
      </c>
    </row>
    <row r="12" spans="1:8" ht="16.5" customHeight="1" x14ac:dyDescent="0.25">
      <c r="A12" s="92" t="s">
        <v>271</v>
      </c>
      <c r="B12" s="92" t="s">
        <v>269</v>
      </c>
      <c r="C12" s="101">
        <f t="shared" ref="C12:E12" si="3">C13</f>
        <v>1739334.2</v>
      </c>
      <c r="D12" s="93">
        <v>4248800</v>
      </c>
      <c r="E12" s="93">
        <f t="shared" si="3"/>
        <v>4494500</v>
      </c>
      <c r="F12" s="94">
        <v>1829515.59</v>
      </c>
      <c r="G12" s="136">
        <f t="shared" si="1"/>
        <v>1.051848224452782</v>
      </c>
      <c r="H12" s="136">
        <f t="shared" si="2"/>
        <v>0.43059583647147431</v>
      </c>
    </row>
    <row r="13" spans="1:8" ht="16.5" customHeight="1" x14ac:dyDescent="0.25">
      <c r="A13" s="92" t="s">
        <v>270</v>
      </c>
      <c r="B13" s="92" t="s">
        <v>269</v>
      </c>
      <c r="C13" s="101">
        <f t="shared" ref="C13" si="4">C14+C18+C44</f>
        <v>1739334.2</v>
      </c>
      <c r="D13" s="93">
        <v>4248800</v>
      </c>
      <c r="E13" s="93">
        <f t="shared" ref="E13" si="5">E14+E18+E44</f>
        <v>4494500</v>
      </c>
      <c r="F13" s="94">
        <v>1829515.59</v>
      </c>
      <c r="G13" s="136">
        <f t="shared" si="1"/>
        <v>1.051848224452782</v>
      </c>
      <c r="H13" s="136">
        <f t="shared" si="2"/>
        <v>0.43059583647147431</v>
      </c>
    </row>
    <row r="14" spans="1:8" s="128" customFormat="1" ht="16.5" customHeight="1" x14ac:dyDescent="0.25">
      <c r="A14" s="121" t="s">
        <v>101</v>
      </c>
      <c r="B14" s="121" t="s">
        <v>5</v>
      </c>
      <c r="C14" s="102">
        <f t="shared" ref="C14" si="6">C15+C16+C17</f>
        <v>1100698.72</v>
      </c>
      <c r="D14" s="122">
        <v>2252400</v>
      </c>
      <c r="E14" s="122">
        <f t="shared" ref="E14" si="7">E15+E16+E17</f>
        <v>2427600</v>
      </c>
      <c r="F14" s="123">
        <v>1223235.8</v>
      </c>
      <c r="G14" s="137">
        <f t="shared" si="1"/>
        <v>1.1113266307786749</v>
      </c>
      <c r="H14" s="137">
        <f t="shared" si="2"/>
        <v>0.54308106908186826</v>
      </c>
    </row>
    <row r="15" spans="1:8" ht="16.5" customHeight="1" x14ac:dyDescent="0.25">
      <c r="A15" s="118" t="s">
        <v>104</v>
      </c>
      <c r="B15" s="118" t="s">
        <v>105</v>
      </c>
      <c r="C15" s="103">
        <v>873916.55</v>
      </c>
      <c r="D15" s="119">
        <v>1825000</v>
      </c>
      <c r="E15" s="119">
        <v>1968000</v>
      </c>
      <c r="F15" s="120">
        <v>984726.54</v>
      </c>
      <c r="G15" s="138">
        <f t="shared" si="1"/>
        <v>1.126796992229979</v>
      </c>
      <c r="H15" s="138">
        <f t="shared" si="2"/>
        <v>0.53957618630136983</v>
      </c>
    </row>
    <row r="16" spans="1:8" ht="16.5" customHeight="1" x14ac:dyDescent="0.25">
      <c r="A16" s="118" t="s">
        <v>112</v>
      </c>
      <c r="B16" s="118" t="s">
        <v>111</v>
      </c>
      <c r="C16" s="103">
        <v>84313.89</v>
      </c>
      <c r="D16" s="119">
        <v>131400</v>
      </c>
      <c r="E16" s="119">
        <v>140000</v>
      </c>
      <c r="F16" s="120">
        <v>77844.740000000005</v>
      </c>
      <c r="G16" s="138">
        <f t="shared" si="1"/>
        <v>0.92327302179984827</v>
      </c>
      <c r="H16" s="138">
        <f t="shared" si="2"/>
        <v>0.59242572298325724</v>
      </c>
    </row>
    <row r="17" spans="1:8" ht="16.5" customHeight="1" x14ac:dyDescent="0.25">
      <c r="A17" s="118" t="s">
        <v>115</v>
      </c>
      <c r="B17" s="118" t="s">
        <v>116</v>
      </c>
      <c r="C17" s="103">
        <v>142468.28</v>
      </c>
      <c r="D17" s="119">
        <v>296000</v>
      </c>
      <c r="E17" s="119">
        <v>319600</v>
      </c>
      <c r="F17" s="120">
        <v>160664.51999999999</v>
      </c>
      <c r="G17" s="138">
        <f t="shared" si="1"/>
        <v>1.1277213426034201</v>
      </c>
      <c r="H17" s="138">
        <f t="shared" si="2"/>
        <v>0.54278554054054051</v>
      </c>
    </row>
    <row r="18" spans="1:8" s="128" customFormat="1" ht="16.5" customHeight="1" x14ac:dyDescent="0.25">
      <c r="A18" s="121" t="s">
        <v>117</v>
      </c>
      <c r="B18" s="121" t="s">
        <v>9</v>
      </c>
      <c r="C18" s="102">
        <f t="shared" ref="C18" si="8">SUM(C19:C43)</f>
        <v>638171.97</v>
      </c>
      <c r="D18" s="122">
        <v>1994200</v>
      </c>
      <c r="E18" s="122">
        <f t="shared" ref="E18" si="9">SUM(E19:E43)</f>
        <v>2064700</v>
      </c>
      <c r="F18" s="123">
        <v>605814.77</v>
      </c>
      <c r="G18" s="137">
        <f t="shared" si="1"/>
        <v>0.94929705232901418</v>
      </c>
      <c r="H18" s="137">
        <f t="shared" si="2"/>
        <v>0.30378837127670244</v>
      </c>
    </row>
    <row r="19" spans="1:8" ht="16.5" customHeight="1" x14ac:dyDescent="0.25">
      <c r="A19" s="118" t="s">
        <v>122</v>
      </c>
      <c r="B19" s="118" t="s">
        <v>123</v>
      </c>
      <c r="C19" s="103">
        <v>15340.51</v>
      </c>
      <c r="D19" s="119">
        <v>40000</v>
      </c>
      <c r="E19" s="119">
        <v>40000</v>
      </c>
      <c r="F19" s="120">
        <v>10937.16</v>
      </c>
      <c r="G19" s="138">
        <f t="shared" si="1"/>
        <v>0.7129593475053958</v>
      </c>
      <c r="H19" s="138">
        <f t="shared" si="2"/>
        <v>0.27342899999999998</v>
      </c>
    </row>
    <row r="20" spans="1:8" ht="16.5" customHeight="1" x14ac:dyDescent="0.25">
      <c r="A20" s="118" t="s">
        <v>124</v>
      </c>
      <c r="B20" s="118" t="s">
        <v>125</v>
      </c>
      <c r="C20" s="103">
        <v>520</v>
      </c>
      <c r="D20" s="119">
        <v>7000</v>
      </c>
      <c r="E20" s="119">
        <v>7000</v>
      </c>
      <c r="F20" s="120">
        <v>4137.5</v>
      </c>
      <c r="G20" s="138">
        <f t="shared" si="1"/>
        <v>7.9567307692307692</v>
      </c>
      <c r="H20" s="138">
        <f t="shared" si="2"/>
        <v>0.59107142857142858</v>
      </c>
    </row>
    <row r="21" spans="1:8" ht="16.5" customHeight="1" x14ac:dyDescent="0.25">
      <c r="A21" s="118" t="s">
        <v>126</v>
      </c>
      <c r="B21" s="118" t="s">
        <v>127</v>
      </c>
      <c r="C21" s="103">
        <v>0</v>
      </c>
      <c r="D21" s="119">
        <v>2000</v>
      </c>
      <c r="E21" s="119">
        <v>2000</v>
      </c>
      <c r="F21" s="120">
        <v>0</v>
      </c>
      <c r="G21" s="138" t="e">
        <f t="shared" si="1"/>
        <v>#DIV/0!</v>
      </c>
      <c r="H21" s="138">
        <f t="shared" si="2"/>
        <v>0</v>
      </c>
    </row>
    <row r="22" spans="1:8" ht="16.5" customHeight="1" x14ac:dyDescent="0.25">
      <c r="A22" s="118" t="s">
        <v>130</v>
      </c>
      <c r="B22" s="118" t="s">
        <v>131</v>
      </c>
      <c r="C22" s="103">
        <v>11819.31</v>
      </c>
      <c r="D22" s="119">
        <v>30000</v>
      </c>
      <c r="E22" s="119">
        <v>30000</v>
      </c>
      <c r="F22" s="120">
        <v>7828.36</v>
      </c>
      <c r="G22" s="138">
        <f t="shared" si="1"/>
        <v>0.66233646464979767</v>
      </c>
      <c r="H22" s="138">
        <f t="shared" si="2"/>
        <v>0.26094533333333331</v>
      </c>
    </row>
    <row r="23" spans="1:8" ht="16.5" customHeight="1" x14ac:dyDescent="0.25">
      <c r="A23" s="118" t="s">
        <v>132</v>
      </c>
      <c r="B23" s="118" t="s">
        <v>133</v>
      </c>
      <c r="C23" s="103">
        <v>2540.7600000000002</v>
      </c>
      <c r="D23" s="119">
        <v>6000</v>
      </c>
      <c r="E23" s="119">
        <v>6000</v>
      </c>
      <c r="F23" s="120">
        <v>533.38</v>
      </c>
      <c r="G23" s="138">
        <f t="shared" si="1"/>
        <v>0.20992931248917646</v>
      </c>
      <c r="H23" s="138">
        <f t="shared" si="2"/>
        <v>8.8896666666666666E-2</v>
      </c>
    </row>
    <row r="24" spans="1:8" ht="16.5" customHeight="1" x14ac:dyDescent="0.25">
      <c r="A24" s="118" t="s">
        <v>134</v>
      </c>
      <c r="B24" s="118" t="s">
        <v>135</v>
      </c>
      <c r="C24" s="103">
        <v>271254.73</v>
      </c>
      <c r="D24" s="119">
        <v>630000</v>
      </c>
      <c r="E24" s="119">
        <v>653000</v>
      </c>
      <c r="F24" s="120">
        <v>265932.65000000002</v>
      </c>
      <c r="G24" s="138">
        <f t="shared" si="1"/>
        <v>0.98037977070482807</v>
      </c>
      <c r="H24" s="138">
        <f t="shared" si="2"/>
        <v>0.4221153174603175</v>
      </c>
    </row>
    <row r="25" spans="1:8" ht="16.5" customHeight="1" x14ac:dyDescent="0.25">
      <c r="A25" s="118" t="s">
        <v>136</v>
      </c>
      <c r="B25" s="118" t="s">
        <v>137</v>
      </c>
      <c r="C25" s="103">
        <v>57023.7</v>
      </c>
      <c r="D25" s="119">
        <v>400000</v>
      </c>
      <c r="E25" s="119">
        <v>400000</v>
      </c>
      <c r="F25" s="120">
        <v>35566.720000000001</v>
      </c>
      <c r="G25" s="138">
        <f t="shared" si="1"/>
        <v>0.62371820839405379</v>
      </c>
      <c r="H25" s="138">
        <f t="shared" si="2"/>
        <v>8.8916800000000004E-2</v>
      </c>
    </row>
    <row r="26" spans="1:8" ht="16.5" customHeight="1" x14ac:dyDescent="0.25">
      <c r="A26" s="118" t="s">
        <v>138</v>
      </c>
      <c r="B26" s="118" t="s">
        <v>139</v>
      </c>
      <c r="C26" s="103">
        <v>2807.37</v>
      </c>
      <c r="D26" s="119">
        <v>6000</v>
      </c>
      <c r="E26" s="119">
        <v>6000</v>
      </c>
      <c r="F26" s="120">
        <v>0</v>
      </c>
      <c r="G26" s="138">
        <f t="shared" si="1"/>
        <v>0</v>
      </c>
      <c r="H26" s="138">
        <f t="shared" si="2"/>
        <v>0</v>
      </c>
    </row>
    <row r="27" spans="1:8" ht="16.5" customHeight="1" x14ac:dyDescent="0.25">
      <c r="A27" s="118" t="s">
        <v>142</v>
      </c>
      <c r="B27" s="118" t="s">
        <v>143</v>
      </c>
      <c r="C27" s="103">
        <v>203.84</v>
      </c>
      <c r="D27" s="119">
        <v>3000</v>
      </c>
      <c r="E27" s="119">
        <v>3000</v>
      </c>
      <c r="F27" s="120">
        <v>0</v>
      </c>
      <c r="G27" s="138">
        <f t="shared" si="1"/>
        <v>0</v>
      </c>
      <c r="H27" s="138">
        <f t="shared" si="2"/>
        <v>0</v>
      </c>
    </row>
    <row r="28" spans="1:8" ht="16.5" customHeight="1" x14ac:dyDescent="0.25">
      <c r="A28" s="118" t="s">
        <v>146</v>
      </c>
      <c r="B28" s="118" t="s">
        <v>147</v>
      </c>
      <c r="C28" s="103">
        <v>6419.55</v>
      </c>
      <c r="D28" s="119">
        <v>26000</v>
      </c>
      <c r="E28" s="119">
        <v>26000</v>
      </c>
      <c r="F28" s="120">
        <v>4223.5</v>
      </c>
      <c r="G28" s="138">
        <f t="shared" si="1"/>
        <v>0.65791215895195143</v>
      </c>
      <c r="H28" s="138">
        <f t="shared" si="2"/>
        <v>0.16244230769230769</v>
      </c>
    </row>
    <row r="29" spans="1:8" ht="16.5" customHeight="1" x14ac:dyDescent="0.25">
      <c r="A29" s="118" t="s">
        <v>148</v>
      </c>
      <c r="B29" s="118" t="s">
        <v>149</v>
      </c>
      <c r="C29" s="103">
        <v>85221.56</v>
      </c>
      <c r="D29" s="119">
        <v>356000</v>
      </c>
      <c r="E29" s="119">
        <v>356000</v>
      </c>
      <c r="F29" s="120">
        <v>58282.28</v>
      </c>
      <c r="G29" s="138">
        <f t="shared" si="1"/>
        <v>0.68389125944185958</v>
      </c>
      <c r="H29" s="138">
        <f t="shared" si="2"/>
        <v>0.16371426966292135</v>
      </c>
    </row>
    <row r="30" spans="1:8" ht="16.5" customHeight="1" x14ac:dyDescent="0.25">
      <c r="A30" s="118" t="s">
        <v>150</v>
      </c>
      <c r="B30" s="118" t="s">
        <v>151</v>
      </c>
      <c r="C30" s="103">
        <v>0</v>
      </c>
      <c r="D30" s="119">
        <v>1000</v>
      </c>
      <c r="E30" s="119">
        <v>1000</v>
      </c>
      <c r="F30" s="120">
        <v>0</v>
      </c>
      <c r="G30" s="138" t="e">
        <f t="shared" si="1"/>
        <v>#DIV/0!</v>
      </c>
      <c r="H30" s="138">
        <f t="shared" si="2"/>
        <v>0</v>
      </c>
    </row>
    <row r="31" spans="1:8" ht="16.5" customHeight="1" x14ac:dyDescent="0.25">
      <c r="A31" s="118" t="s">
        <v>152</v>
      </c>
      <c r="B31" s="118" t="s">
        <v>153</v>
      </c>
      <c r="C31" s="103">
        <v>10749.87</v>
      </c>
      <c r="D31" s="119">
        <v>26500</v>
      </c>
      <c r="E31" s="119">
        <v>31700</v>
      </c>
      <c r="F31" s="120">
        <v>15478.95</v>
      </c>
      <c r="G31" s="138">
        <f t="shared" si="1"/>
        <v>1.4399197385642803</v>
      </c>
      <c r="H31" s="138">
        <f t="shared" si="2"/>
        <v>0.58411132075471706</v>
      </c>
    </row>
    <row r="32" spans="1:8" ht="16.5" customHeight="1" x14ac:dyDescent="0.25">
      <c r="A32" s="118" t="s">
        <v>154</v>
      </c>
      <c r="B32" s="118" t="s">
        <v>155</v>
      </c>
      <c r="C32" s="103">
        <v>12114.97</v>
      </c>
      <c r="D32" s="119">
        <v>22000</v>
      </c>
      <c r="E32" s="119">
        <v>22000</v>
      </c>
      <c r="F32" s="120">
        <v>12301.76</v>
      </c>
      <c r="G32" s="138">
        <f t="shared" si="1"/>
        <v>1.0154181149437431</v>
      </c>
      <c r="H32" s="138">
        <f t="shared" si="2"/>
        <v>0.55917090909090905</v>
      </c>
    </row>
    <row r="33" spans="1:8" ht="16.5" customHeight="1" x14ac:dyDescent="0.25">
      <c r="A33" s="118" t="s">
        <v>156</v>
      </c>
      <c r="B33" s="118" t="s">
        <v>157</v>
      </c>
      <c r="C33" s="103">
        <v>0</v>
      </c>
      <c r="D33" s="119">
        <v>5500</v>
      </c>
      <c r="E33" s="119">
        <v>5500</v>
      </c>
      <c r="F33" s="120">
        <v>389.93</v>
      </c>
      <c r="G33" s="138" t="e">
        <f t="shared" si="1"/>
        <v>#DIV/0!</v>
      </c>
      <c r="H33" s="138">
        <f t="shared" si="2"/>
        <v>7.0896363636363632E-2</v>
      </c>
    </row>
    <row r="34" spans="1:8" ht="16.5" customHeight="1" x14ac:dyDescent="0.25">
      <c r="A34" s="118" t="s">
        <v>158</v>
      </c>
      <c r="B34" s="118" t="s">
        <v>159</v>
      </c>
      <c r="C34" s="103">
        <v>7966.4</v>
      </c>
      <c r="D34" s="119">
        <v>100000</v>
      </c>
      <c r="E34" s="119">
        <v>100000</v>
      </c>
      <c r="F34" s="120">
        <v>44015.58</v>
      </c>
      <c r="G34" s="138">
        <f t="shared" si="1"/>
        <v>5.5251531432014467</v>
      </c>
      <c r="H34" s="138">
        <f t="shared" si="2"/>
        <v>0.44015580000000004</v>
      </c>
    </row>
    <row r="35" spans="1:8" ht="16.5" customHeight="1" x14ac:dyDescent="0.25">
      <c r="A35" s="118" t="s">
        <v>160</v>
      </c>
      <c r="B35" s="118" t="s">
        <v>161</v>
      </c>
      <c r="C35" s="103">
        <v>15483.91</v>
      </c>
      <c r="D35" s="119">
        <v>100000</v>
      </c>
      <c r="E35" s="119">
        <v>100000</v>
      </c>
      <c r="F35" s="120">
        <v>12056.18</v>
      </c>
      <c r="G35" s="138">
        <f t="shared" si="1"/>
        <v>0.77862632887946259</v>
      </c>
      <c r="H35" s="138">
        <f t="shared" si="2"/>
        <v>0.1205618</v>
      </c>
    </row>
    <row r="36" spans="1:8" ht="16.5" customHeight="1" x14ac:dyDescent="0.25">
      <c r="A36" s="118" t="s">
        <v>162</v>
      </c>
      <c r="B36" s="118" t="s">
        <v>163</v>
      </c>
      <c r="C36" s="103">
        <v>102876.07</v>
      </c>
      <c r="D36" s="119">
        <v>160000</v>
      </c>
      <c r="E36" s="119">
        <v>202300</v>
      </c>
      <c r="F36" s="120">
        <v>103960.18</v>
      </c>
      <c r="G36" s="138">
        <f t="shared" si="1"/>
        <v>1.0105380191914406</v>
      </c>
      <c r="H36" s="138">
        <f t="shared" si="2"/>
        <v>0.64975112499999998</v>
      </c>
    </row>
    <row r="37" spans="1:8" ht="16.5" customHeight="1" x14ac:dyDescent="0.25">
      <c r="A37" s="118" t="s">
        <v>166</v>
      </c>
      <c r="B37" s="118" t="s">
        <v>165</v>
      </c>
      <c r="C37" s="103">
        <v>0</v>
      </c>
      <c r="D37" s="119">
        <v>0</v>
      </c>
      <c r="E37" s="119">
        <v>0</v>
      </c>
      <c r="F37" s="120">
        <v>44</v>
      </c>
      <c r="G37" s="138" t="e">
        <f t="shared" si="1"/>
        <v>#DIV/0!</v>
      </c>
      <c r="H37" s="138" t="e">
        <f t="shared" si="2"/>
        <v>#DIV/0!</v>
      </c>
    </row>
    <row r="38" spans="1:8" ht="16.5" customHeight="1" x14ac:dyDescent="0.25">
      <c r="A38" s="118" t="s">
        <v>169</v>
      </c>
      <c r="B38" s="118" t="s">
        <v>170</v>
      </c>
      <c r="C38" s="103">
        <v>933.84</v>
      </c>
      <c r="D38" s="119">
        <v>5000</v>
      </c>
      <c r="E38" s="119">
        <v>5000</v>
      </c>
      <c r="F38" s="120">
        <v>2771.26</v>
      </c>
      <c r="G38" s="138">
        <f t="shared" si="1"/>
        <v>2.9675961620834403</v>
      </c>
      <c r="H38" s="138">
        <f t="shared" si="2"/>
        <v>0.55425200000000008</v>
      </c>
    </row>
    <row r="39" spans="1:8" ht="16.5" customHeight="1" x14ac:dyDescent="0.25">
      <c r="A39" s="118" t="s">
        <v>171</v>
      </c>
      <c r="B39" s="118" t="s">
        <v>172</v>
      </c>
      <c r="C39" s="103">
        <v>34327.22</v>
      </c>
      <c r="D39" s="119">
        <v>50000</v>
      </c>
      <c r="E39" s="119">
        <v>50000</v>
      </c>
      <c r="F39" s="120">
        <v>24135.19</v>
      </c>
      <c r="G39" s="138">
        <f t="shared" si="1"/>
        <v>0.70309189034241626</v>
      </c>
      <c r="H39" s="138">
        <f t="shared" si="2"/>
        <v>0.48270379999999996</v>
      </c>
    </row>
    <row r="40" spans="1:8" ht="16.5" customHeight="1" x14ac:dyDescent="0.25">
      <c r="A40" s="118" t="s">
        <v>175</v>
      </c>
      <c r="B40" s="118" t="s">
        <v>176</v>
      </c>
      <c r="C40" s="103">
        <v>50</v>
      </c>
      <c r="D40" s="119">
        <v>500</v>
      </c>
      <c r="E40" s="119">
        <v>500</v>
      </c>
      <c r="F40" s="120">
        <v>255</v>
      </c>
      <c r="G40" s="138">
        <f t="shared" si="1"/>
        <v>5.0999999999999996</v>
      </c>
      <c r="H40" s="138">
        <f t="shared" si="2"/>
        <v>0.51</v>
      </c>
    </row>
    <row r="41" spans="1:8" ht="16.5" customHeight="1" x14ac:dyDescent="0.25">
      <c r="A41" s="118" t="s">
        <v>177</v>
      </c>
      <c r="B41" s="118" t="s">
        <v>178</v>
      </c>
      <c r="C41" s="103">
        <v>0</v>
      </c>
      <c r="D41" s="119">
        <v>3400</v>
      </c>
      <c r="E41" s="119">
        <v>3400</v>
      </c>
      <c r="F41" s="120">
        <v>2796.44</v>
      </c>
      <c r="G41" s="138" t="e">
        <f t="shared" si="1"/>
        <v>#DIV/0!</v>
      </c>
      <c r="H41" s="138">
        <f t="shared" si="2"/>
        <v>0.82248235294117644</v>
      </c>
    </row>
    <row r="42" spans="1:8" ht="16.5" customHeight="1" x14ac:dyDescent="0.25">
      <c r="A42" s="118" t="s">
        <v>179</v>
      </c>
      <c r="B42" s="118" t="s">
        <v>180</v>
      </c>
      <c r="C42" s="103">
        <v>0</v>
      </c>
      <c r="D42" s="119">
        <v>13000</v>
      </c>
      <c r="E42" s="119">
        <v>13000</v>
      </c>
      <c r="F42" s="120">
        <v>0</v>
      </c>
      <c r="G42" s="138" t="e">
        <f t="shared" si="1"/>
        <v>#DIV/0!</v>
      </c>
      <c r="H42" s="138">
        <f t="shared" si="2"/>
        <v>0</v>
      </c>
    </row>
    <row r="43" spans="1:8" ht="16.5" customHeight="1" x14ac:dyDescent="0.25">
      <c r="A43" s="118" t="s">
        <v>181</v>
      </c>
      <c r="B43" s="118" t="s">
        <v>168</v>
      </c>
      <c r="C43" s="103">
        <v>518.36</v>
      </c>
      <c r="D43" s="119">
        <v>1300</v>
      </c>
      <c r="E43" s="119">
        <v>1300</v>
      </c>
      <c r="F43" s="120">
        <v>168.75</v>
      </c>
      <c r="G43" s="138">
        <f t="shared" si="1"/>
        <v>0.3255459526198009</v>
      </c>
      <c r="H43" s="138">
        <f t="shared" si="2"/>
        <v>0.12980769230769232</v>
      </c>
    </row>
    <row r="44" spans="1:8" s="128" customFormat="1" ht="16.5" customHeight="1" x14ac:dyDescent="0.25">
      <c r="A44" s="121" t="s">
        <v>182</v>
      </c>
      <c r="B44" s="121" t="s">
        <v>35</v>
      </c>
      <c r="C44" s="102">
        <f t="shared" ref="C44:F44" si="10">C45+C46+C47</f>
        <v>463.51</v>
      </c>
      <c r="D44" s="102">
        <f t="shared" si="10"/>
        <v>2200</v>
      </c>
      <c r="E44" s="102">
        <f t="shared" si="10"/>
        <v>2200</v>
      </c>
      <c r="F44" s="102">
        <f t="shared" si="10"/>
        <v>465.02</v>
      </c>
      <c r="G44" s="137">
        <f t="shared" si="1"/>
        <v>1.0032577506418416</v>
      </c>
      <c r="H44" s="137">
        <f t="shared" si="2"/>
        <v>0.21137272727272727</v>
      </c>
    </row>
    <row r="45" spans="1:8" ht="16.5" customHeight="1" x14ac:dyDescent="0.25">
      <c r="A45" s="118" t="s">
        <v>185</v>
      </c>
      <c r="B45" s="118" t="s">
        <v>186</v>
      </c>
      <c r="C45" s="103">
        <v>433.05</v>
      </c>
      <c r="D45" s="119">
        <v>1000</v>
      </c>
      <c r="E45" s="119">
        <v>1000</v>
      </c>
      <c r="F45" s="120">
        <v>465.02</v>
      </c>
      <c r="G45" s="138">
        <f t="shared" si="1"/>
        <v>1.0738251933956817</v>
      </c>
      <c r="H45" s="138">
        <f t="shared" si="2"/>
        <v>0.46501999999999999</v>
      </c>
    </row>
    <row r="46" spans="1:8" ht="16.5" customHeight="1" x14ac:dyDescent="0.25">
      <c r="A46" s="118" t="s">
        <v>187</v>
      </c>
      <c r="B46" s="118" t="s">
        <v>188</v>
      </c>
      <c r="C46" s="103">
        <v>0</v>
      </c>
      <c r="D46" s="119">
        <v>200</v>
      </c>
      <c r="E46" s="119">
        <v>200</v>
      </c>
      <c r="F46" s="120">
        <v>0</v>
      </c>
      <c r="G46" s="138" t="e">
        <f t="shared" si="1"/>
        <v>#DIV/0!</v>
      </c>
      <c r="H46" s="138">
        <f t="shared" si="2"/>
        <v>0</v>
      </c>
    </row>
    <row r="47" spans="1:8" ht="16.5" customHeight="1" x14ac:dyDescent="0.25">
      <c r="A47" s="118" t="s">
        <v>189</v>
      </c>
      <c r="B47" s="118" t="s">
        <v>190</v>
      </c>
      <c r="C47" s="103">
        <v>30.46</v>
      </c>
      <c r="D47" s="119">
        <v>1000</v>
      </c>
      <c r="E47" s="119">
        <v>1000</v>
      </c>
      <c r="F47" s="120">
        <v>0</v>
      </c>
      <c r="G47" s="138">
        <f t="shared" si="1"/>
        <v>0</v>
      </c>
      <c r="H47" s="138">
        <f t="shared" si="2"/>
        <v>0</v>
      </c>
    </row>
    <row r="48" spans="1:8" ht="16.5" customHeight="1" x14ac:dyDescent="0.25">
      <c r="A48" s="92" t="s">
        <v>268</v>
      </c>
      <c r="B48" s="92" t="s">
        <v>266</v>
      </c>
      <c r="C48" s="101">
        <f t="shared" ref="C48:E48" si="11">C49</f>
        <v>188496.14</v>
      </c>
      <c r="D48" s="93">
        <v>151000</v>
      </c>
      <c r="E48" s="93">
        <f t="shared" si="11"/>
        <v>151000</v>
      </c>
      <c r="F48" s="94">
        <v>356618.17</v>
      </c>
      <c r="G48" s="136">
        <f t="shared" si="1"/>
        <v>1.8919123224486185</v>
      </c>
      <c r="H48" s="136">
        <f t="shared" si="2"/>
        <v>2.3617097350993377</v>
      </c>
    </row>
    <row r="49" spans="1:8" ht="16.5" customHeight="1" x14ac:dyDescent="0.25">
      <c r="A49" s="92" t="s">
        <v>267</v>
      </c>
      <c r="B49" s="92" t="s">
        <v>266</v>
      </c>
      <c r="C49" s="101">
        <f>C50+C55+C83</f>
        <v>188496.14</v>
      </c>
      <c r="D49" s="93">
        <v>151000</v>
      </c>
      <c r="E49" s="93">
        <f>E50+E55+E83</f>
        <v>151000</v>
      </c>
      <c r="F49" s="94">
        <v>356618.17</v>
      </c>
      <c r="G49" s="136">
        <f t="shared" si="1"/>
        <v>1.8919123224486185</v>
      </c>
      <c r="H49" s="136">
        <f t="shared" si="2"/>
        <v>2.3617097350993377</v>
      </c>
    </row>
    <row r="50" spans="1:8" s="128" customFormat="1" ht="16.5" hidden="1" customHeight="1" x14ac:dyDescent="0.25">
      <c r="A50" s="121" t="s">
        <v>101</v>
      </c>
      <c r="B50" s="121" t="s">
        <v>5</v>
      </c>
      <c r="C50" s="102">
        <f t="shared" ref="C50" si="12">SUM(C51:C54)</f>
        <v>0</v>
      </c>
      <c r="D50" s="122">
        <v>0</v>
      </c>
      <c r="E50" s="122">
        <f t="shared" ref="E50" si="13">SUM(E51:E54)</f>
        <v>0</v>
      </c>
      <c r="F50" s="123">
        <v>0</v>
      </c>
      <c r="G50" s="137" t="e">
        <f t="shared" si="1"/>
        <v>#DIV/0!</v>
      </c>
      <c r="H50" s="137" t="e">
        <f t="shared" si="2"/>
        <v>#DIV/0!</v>
      </c>
    </row>
    <row r="51" spans="1:8" ht="16.5" hidden="1" customHeight="1" x14ac:dyDescent="0.25">
      <c r="A51" s="118" t="s">
        <v>104</v>
      </c>
      <c r="B51" s="118" t="s">
        <v>105</v>
      </c>
      <c r="C51" s="103">
        <v>0</v>
      </c>
      <c r="D51" s="119">
        <v>0</v>
      </c>
      <c r="E51" s="119">
        <v>0</v>
      </c>
      <c r="F51" s="120">
        <v>0</v>
      </c>
      <c r="G51" s="138" t="e">
        <f t="shared" si="1"/>
        <v>#DIV/0!</v>
      </c>
      <c r="H51" s="138" t="e">
        <f t="shared" si="2"/>
        <v>#DIV/0!</v>
      </c>
    </row>
    <row r="52" spans="1:8" ht="16.5" hidden="1" customHeight="1" x14ac:dyDescent="0.25">
      <c r="A52" s="118" t="s">
        <v>106</v>
      </c>
      <c r="B52" s="118" t="s">
        <v>107</v>
      </c>
      <c r="C52" s="103">
        <v>0</v>
      </c>
      <c r="D52" s="119">
        <v>0</v>
      </c>
      <c r="E52" s="119">
        <v>0</v>
      </c>
      <c r="F52" s="120">
        <v>0</v>
      </c>
      <c r="G52" s="138" t="e">
        <f t="shared" si="1"/>
        <v>#DIV/0!</v>
      </c>
      <c r="H52" s="138" t="e">
        <f t="shared" si="2"/>
        <v>#DIV/0!</v>
      </c>
    </row>
    <row r="53" spans="1:8" ht="16.5" hidden="1" customHeight="1" x14ac:dyDescent="0.25">
      <c r="A53" s="118" t="s">
        <v>108</v>
      </c>
      <c r="B53" s="118" t="s">
        <v>109</v>
      </c>
      <c r="C53" s="103">
        <v>0</v>
      </c>
      <c r="D53" s="119">
        <v>0</v>
      </c>
      <c r="E53" s="119">
        <v>0</v>
      </c>
      <c r="F53" s="120">
        <v>0</v>
      </c>
      <c r="G53" s="138" t="e">
        <f t="shared" si="1"/>
        <v>#DIV/0!</v>
      </c>
      <c r="H53" s="138" t="e">
        <f t="shared" si="2"/>
        <v>#DIV/0!</v>
      </c>
    </row>
    <row r="54" spans="1:8" ht="16.5" hidden="1" customHeight="1" x14ac:dyDescent="0.25">
      <c r="A54" s="118" t="s">
        <v>115</v>
      </c>
      <c r="B54" s="118" t="s">
        <v>116</v>
      </c>
      <c r="C54" s="103">
        <v>0</v>
      </c>
      <c r="D54" s="119">
        <v>0</v>
      </c>
      <c r="E54" s="119">
        <v>0</v>
      </c>
      <c r="F54" s="120">
        <v>0</v>
      </c>
      <c r="G54" s="138" t="e">
        <f t="shared" si="1"/>
        <v>#DIV/0!</v>
      </c>
      <c r="H54" s="138" t="e">
        <f t="shared" si="2"/>
        <v>#DIV/0!</v>
      </c>
    </row>
    <row r="55" spans="1:8" s="128" customFormat="1" ht="16.5" customHeight="1" x14ac:dyDescent="0.25">
      <c r="A55" s="121" t="s">
        <v>117</v>
      </c>
      <c r="B55" s="121" t="s">
        <v>9</v>
      </c>
      <c r="C55" s="102">
        <f>SUM(C56:C82)</f>
        <v>188185.47</v>
      </c>
      <c r="D55" s="122">
        <v>150100</v>
      </c>
      <c r="E55" s="122">
        <f>SUM(E56:E82)</f>
        <v>150100</v>
      </c>
      <c r="F55" s="123">
        <v>356585.57</v>
      </c>
      <c r="G55" s="137">
        <f t="shared" si="1"/>
        <v>1.8948623929360753</v>
      </c>
      <c r="H55" s="137">
        <f t="shared" si="2"/>
        <v>2.3756533644237177</v>
      </c>
    </row>
    <row r="56" spans="1:8" ht="16.5" customHeight="1" x14ac:dyDescent="0.25">
      <c r="A56" s="118" t="s">
        <v>120</v>
      </c>
      <c r="B56" s="118" t="s">
        <v>121</v>
      </c>
      <c r="C56" s="103">
        <v>1351.05</v>
      </c>
      <c r="D56" s="119">
        <v>3000</v>
      </c>
      <c r="E56" s="119">
        <v>3000</v>
      </c>
      <c r="F56" s="120">
        <v>10222.870000000001</v>
      </c>
      <c r="G56" s="138">
        <f t="shared" si="1"/>
        <v>7.5666111542874068</v>
      </c>
      <c r="H56" s="138">
        <f t="shared" si="2"/>
        <v>3.4076233333333334</v>
      </c>
    </row>
    <row r="57" spans="1:8" ht="16.5" customHeight="1" x14ac:dyDescent="0.25">
      <c r="A57" s="118" t="s">
        <v>122</v>
      </c>
      <c r="B57" s="118" t="s">
        <v>123</v>
      </c>
      <c r="C57" s="103">
        <v>38.49</v>
      </c>
      <c r="D57" s="119">
        <v>0</v>
      </c>
      <c r="E57" s="119">
        <v>0</v>
      </c>
      <c r="F57" s="120">
        <v>0</v>
      </c>
      <c r="G57" s="138">
        <f t="shared" si="1"/>
        <v>0</v>
      </c>
      <c r="H57" s="138" t="e">
        <f t="shared" si="2"/>
        <v>#DIV/0!</v>
      </c>
    </row>
    <row r="58" spans="1:8" ht="16.5" customHeight="1" x14ac:dyDescent="0.25">
      <c r="A58" s="118" t="s">
        <v>124</v>
      </c>
      <c r="B58" s="118" t="s">
        <v>125</v>
      </c>
      <c r="C58" s="103">
        <v>757.5</v>
      </c>
      <c r="D58" s="119">
        <v>1500</v>
      </c>
      <c r="E58" s="119">
        <v>1500</v>
      </c>
      <c r="F58" s="120">
        <v>763.7</v>
      </c>
      <c r="G58" s="138">
        <f t="shared" si="1"/>
        <v>1.0081848184818483</v>
      </c>
      <c r="H58" s="138">
        <f t="shared" si="2"/>
        <v>0.50913333333333333</v>
      </c>
    </row>
    <row r="59" spans="1:8" ht="16.5" customHeight="1" x14ac:dyDescent="0.25">
      <c r="A59" s="118" t="s">
        <v>126</v>
      </c>
      <c r="B59" s="118" t="s">
        <v>127</v>
      </c>
      <c r="C59" s="103">
        <v>0</v>
      </c>
      <c r="D59" s="119">
        <v>100</v>
      </c>
      <c r="E59" s="119">
        <v>100</v>
      </c>
      <c r="F59" s="120">
        <v>5419.92</v>
      </c>
      <c r="G59" s="138" t="e">
        <f t="shared" si="1"/>
        <v>#DIV/0!</v>
      </c>
      <c r="H59" s="138">
        <f t="shared" si="2"/>
        <v>54.199199999999998</v>
      </c>
    </row>
    <row r="60" spans="1:8" ht="16.5" customHeight="1" x14ac:dyDescent="0.25">
      <c r="A60" s="118" t="s">
        <v>130</v>
      </c>
      <c r="B60" s="118" t="s">
        <v>131</v>
      </c>
      <c r="C60" s="103">
        <v>358.63</v>
      </c>
      <c r="D60" s="119">
        <v>5000</v>
      </c>
      <c r="E60" s="119">
        <v>5000</v>
      </c>
      <c r="F60" s="120">
        <v>4791.1400000000003</v>
      </c>
      <c r="G60" s="138">
        <f t="shared" si="1"/>
        <v>13.359562780581658</v>
      </c>
      <c r="H60" s="138">
        <f t="shared" si="2"/>
        <v>0.95822800000000008</v>
      </c>
    </row>
    <row r="61" spans="1:8" ht="16.5" customHeight="1" x14ac:dyDescent="0.25">
      <c r="A61" s="118" t="s">
        <v>132</v>
      </c>
      <c r="B61" s="118" t="s">
        <v>133</v>
      </c>
      <c r="C61" s="103">
        <v>2932.26</v>
      </c>
      <c r="D61" s="119">
        <v>3500</v>
      </c>
      <c r="E61" s="119">
        <v>3500</v>
      </c>
      <c r="F61" s="120">
        <v>6161.17</v>
      </c>
      <c r="G61" s="138">
        <f t="shared" si="1"/>
        <v>2.1011676999993179</v>
      </c>
      <c r="H61" s="138">
        <f t="shared" si="2"/>
        <v>1.7603342857142856</v>
      </c>
    </row>
    <row r="62" spans="1:8" ht="16.5" customHeight="1" x14ac:dyDescent="0.25">
      <c r="A62" s="118" t="s">
        <v>134</v>
      </c>
      <c r="B62" s="118" t="s">
        <v>135</v>
      </c>
      <c r="C62" s="103">
        <v>0</v>
      </c>
      <c r="D62" s="119">
        <v>0</v>
      </c>
      <c r="E62" s="119">
        <v>0</v>
      </c>
      <c r="F62" s="120">
        <v>62745.36</v>
      </c>
      <c r="G62" s="138" t="e">
        <f t="shared" si="1"/>
        <v>#DIV/0!</v>
      </c>
      <c r="H62" s="138" t="e">
        <f t="shared" si="2"/>
        <v>#DIV/0!</v>
      </c>
    </row>
    <row r="63" spans="1:8" ht="16.5" customHeight="1" x14ac:dyDescent="0.25">
      <c r="A63" s="118" t="s">
        <v>136</v>
      </c>
      <c r="B63" s="118" t="s">
        <v>137</v>
      </c>
      <c r="C63" s="103">
        <v>1657.71</v>
      </c>
      <c r="D63" s="119">
        <v>10000</v>
      </c>
      <c r="E63" s="119">
        <v>10000</v>
      </c>
      <c r="F63" s="120">
        <v>60717.18</v>
      </c>
      <c r="G63" s="138">
        <f t="shared" si="1"/>
        <v>36.627142262518774</v>
      </c>
      <c r="H63" s="138">
        <f t="shared" si="2"/>
        <v>6.0717179999999997</v>
      </c>
    </row>
    <row r="64" spans="1:8" ht="16.5" customHeight="1" x14ac:dyDescent="0.25">
      <c r="A64" s="118" t="s">
        <v>138</v>
      </c>
      <c r="B64" s="118" t="s">
        <v>139</v>
      </c>
      <c r="C64" s="103">
        <v>0</v>
      </c>
      <c r="D64" s="119">
        <v>3000</v>
      </c>
      <c r="E64" s="119">
        <v>3000</v>
      </c>
      <c r="F64" s="120">
        <v>205.99</v>
      </c>
      <c r="G64" s="138" t="e">
        <f t="shared" si="1"/>
        <v>#DIV/0!</v>
      </c>
      <c r="H64" s="138">
        <f t="shared" si="2"/>
        <v>6.866333333333334E-2</v>
      </c>
    </row>
    <row r="65" spans="1:8" ht="16.5" customHeight="1" x14ac:dyDescent="0.25">
      <c r="A65" s="118" t="s">
        <v>142</v>
      </c>
      <c r="B65" s="118" t="s">
        <v>143</v>
      </c>
      <c r="C65" s="103">
        <v>1004.01</v>
      </c>
      <c r="D65" s="119">
        <v>1000</v>
      </c>
      <c r="E65" s="119">
        <v>1000</v>
      </c>
      <c r="F65" s="120">
        <v>0</v>
      </c>
      <c r="G65" s="138">
        <f t="shared" si="1"/>
        <v>0</v>
      </c>
      <c r="H65" s="138">
        <f t="shared" si="2"/>
        <v>0</v>
      </c>
    </row>
    <row r="66" spans="1:8" ht="16.5" customHeight="1" x14ac:dyDescent="0.25">
      <c r="A66" s="118" t="s">
        <v>146</v>
      </c>
      <c r="B66" s="118" t="s">
        <v>147</v>
      </c>
      <c r="C66" s="103">
        <v>585.84</v>
      </c>
      <c r="D66" s="119">
        <v>1300</v>
      </c>
      <c r="E66" s="119">
        <v>1300</v>
      </c>
      <c r="F66" s="120">
        <v>7159.97</v>
      </c>
      <c r="G66" s="138">
        <f t="shared" si="1"/>
        <v>12.221715826846921</v>
      </c>
      <c r="H66" s="138">
        <f t="shared" si="2"/>
        <v>5.5076692307692312</v>
      </c>
    </row>
    <row r="67" spans="1:8" ht="16.5" customHeight="1" x14ac:dyDescent="0.25">
      <c r="A67" s="118" t="s">
        <v>148</v>
      </c>
      <c r="B67" s="118" t="s">
        <v>149</v>
      </c>
      <c r="C67" s="103">
        <v>16031.25</v>
      </c>
      <c r="D67" s="119">
        <v>0</v>
      </c>
      <c r="E67" s="119">
        <v>0</v>
      </c>
      <c r="F67" s="120">
        <v>9032.76</v>
      </c>
      <c r="G67" s="138">
        <f t="shared" si="1"/>
        <v>0.56344701754385962</v>
      </c>
      <c r="H67" s="138" t="e">
        <f t="shared" si="2"/>
        <v>#DIV/0!</v>
      </c>
    </row>
    <row r="68" spans="1:8" ht="16.5" customHeight="1" x14ac:dyDescent="0.25">
      <c r="A68" s="118" t="s">
        <v>150</v>
      </c>
      <c r="B68" s="118" t="s">
        <v>151</v>
      </c>
      <c r="C68" s="103">
        <v>5733.51</v>
      </c>
      <c r="D68" s="119">
        <v>12000</v>
      </c>
      <c r="E68" s="119">
        <v>12000</v>
      </c>
      <c r="F68" s="120">
        <v>2360.96</v>
      </c>
      <c r="G68" s="138">
        <f t="shared" si="1"/>
        <v>0.41178266018547099</v>
      </c>
      <c r="H68" s="138">
        <f t="shared" si="2"/>
        <v>0.19674666666666668</v>
      </c>
    </row>
    <row r="69" spans="1:8" ht="16.5" customHeight="1" x14ac:dyDescent="0.25">
      <c r="A69" s="118" t="s">
        <v>152</v>
      </c>
      <c r="B69" s="118" t="s">
        <v>153</v>
      </c>
      <c r="C69" s="103">
        <v>796.08</v>
      </c>
      <c r="D69" s="119">
        <v>1000</v>
      </c>
      <c r="E69" s="119">
        <v>1000</v>
      </c>
      <c r="F69" s="120">
        <v>2982.95</v>
      </c>
      <c r="G69" s="138">
        <f t="shared" si="1"/>
        <v>3.7470480353733291</v>
      </c>
      <c r="H69" s="138">
        <f t="shared" si="2"/>
        <v>2.9829499999999998</v>
      </c>
    </row>
    <row r="70" spans="1:8" ht="16.5" customHeight="1" x14ac:dyDescent="0.25">
      <c r="A70" s="118" t="s">
        <v>154</v>
      </c>
      <c r="B70" s="118" t="s">
        <v>155</v>
      </c>
      <c r="C70" s="103">
        <v>0</v>
      </c>
      <c r="D70" s="119">
        <v>0</v>
      </c>
      <c r="E70" s="119">
        <v>0</v>
      </c>
      <c r="F70" s="120">
        <v>1307.32</v>
      </c>
      <c r="G70" s="138" t="e">
        <f t="shared" si="1"/>
        <v>#DIV/0!</v>
      </c>
      <c r="H70" s="138" t="e">
        <f t="shared" si="2"/>
        <v>#DIV/0!</v>
      </c>
    </row>
    <row r="71" spans="1:8" ht="16.5" customHeight="1" x14ac:dyDescent="0.25">
      <c r="A71" s="118" t="s">
        <v>156</v>
      </c>
      <c r="B71" s="118" t="s">
        <v>157</v>
      </c>
      <c r="C71" s="103">
        <v>0</v>
      </c>
      <c r="D71" s="119">
        <v>0</v>
      </c>
      <c r="E71" s="119">
        <v>0</v>
      </c>
      <c r="F71" s="120">
        <v>6887</v>
      </c>
      <c r="G71" s="138" t="e">
        <f t="shared" ref="G71:G134" si="14">F71/C71</f>
        <v>#DIV/0!</v>
      </c>
      <c r="H71" s="138" t="e">
        <f t="shared" ref="H71:H134" si="15">F71/D71</f>
        <v>#DIV/0!</v>
      </c>
    </row>
    <row r="72" spans="1:8" ht="16.5" customHeight="1" x14ac:dyDescent="0.25">
      <c r="A72" s="118" t="s">
        <v>158</v>
      </c>
      <c r="B72" s="118" t="s">
        <v>159</v>
      </c>
      <c r="C72" s="103">
        <v>40942.47</v>
      </c>
      <c r="D72" s="119">
        <v>30000</v>
      </c>
      <c r="E72" s="119">
        <v>30000</v>
      </c>
      <c r="F72" s="120">
        <v>49940.33</v>
      </c>
      <c r="G72" s="138">
        <f t="shared" si="14"/>
        <v>1.2197683725481145</v>
      </c>
      <c r="H72" s="138">
        <f t="shared" si="15"/>
        <v>1.6646776666666667</v>
      </c>
    </row>
    <row r="73" spans="1:8" ht="16.5" customHeight="1" x14ac:dyDescent="0.25">
      <c r="A73" s="118" t="s">
        <v>160</v>
      </c>
      <c r="B73" s="118" t="s">
        <v>161</v>
      </c>
      <c r="C73" s="103">
        <v>10013.24</v>
      </c>
      <c r="D73" s="119">
        <v>3000</v>
      </c>
      <c r="E73" s="119">
        <v>3000</v>
      </c>
      <c r="F73" s="120">
        <v>7067.25</v>
      </c>
      <c r="G73" s="138">
        <f t="shared" si="14"/>
        <v>0.70579053333386599</v>
      </c>
      <c r="H73" s="138">
        <f t="shared" si="15"/>
        <v>2.35575</v>
      </c>
    </row>
    <row r="74" spans="1:8" ht="16.5" customHeight="1" x14ac:dyDescent="0.25">
      <c r="A74" s="118" t="s">
        <v>162</v>
      </c>
      <c r="B74" s="118" t="s">
        <v>163</v>
      </c>
      <c r="C74" s="103">
        <v>19835.41</v>
      </c>
      <c r="D74" s="119">
        <v>32000</v>
      </c>
      <c r="E74" s="119">
        <v>32000</v>
      </c>
      <c r="F74" s="120">
        <v>99368.53</v>
      </c>
      <c r="G74" s="138">
        <f t="shared" si="14"/>
        <v>5.0096534430092445</v>
      </c>
      <c r="H74" s="138">
        <f t="shared" si="15"/>
        <v>3.1052665624999998</v>
      </c>
    </row>
    <row r="75" spans="1:8" ht="16.5" customHeight="1" x14ac:dyDescent="0.25">
      <c r="A75" s="118" t="s">
        <v>166</v>
      </c>
      <c r="B75" s="118" t="s">
        <v>165</v>
      </c>
      <c r="C75" s="103">
        <v>0</v>
      </c>
      <c r="D75" s="119">
        <v>2000</v>
      </c>
      <c r="E75" s="119">
        <v>2000</v>
      </c>
      <c r="F75" s="120">
        <v>0</v>
      </c>
      <c r="G75" s="138" t="e">
        <f t="shared" si="14"/>
        <v>#DIV/0!</v>
      </c>
      <c r="H75" s="138">
        <f t="shared" si="15"/>
        <v>0</v>
      </c>
    </row>
    <row r="76" spans="1:8" ht="16.5" customHeight="1" x14ac:dyDescent="0.25">
      <c r="A76" s="118" t="s">
        <v>169</v>
      </c>
      <c r="B76" s="118" t="s">
        <v>170</v>
      </c>
      <c r="C76" s="103">
        <v>0</v>
      </c>
      <c r="D76" s="119">
        <v>0</v>
      </c>
      <c r="E76" s="119">
        <v>0</v>
      </c>
      <c r="F76" s="120">
        <v>0</v>
      </c>
      <c r="G76" s="138" t="e">
        <f t="shared" si="14"/>
        <v>#DIV/0!</v>
      </c>
      <c r="H76" s="138" t="e">
        <f t="shared" si="15"/>
        <v>#DIV/0!</v>
      </c>
    </row>
    <row r="77" spans="1:8" ht="16.5" customHeight="1" x14ac:dyDescent="0.25">
      <c r="A77" s="118" t="s">
        <v>171</v>
      </c>
      <c r="B77" s="118" t="s">
        <v>172</v>
      </c>
      <c r="C77" s="103">
        <v>2091.65</v>
      </c>
      <c r="D77" s="119">
        <v>2000</v>
      </c>
      <c r="E77" s="119">
        <v>2000</v>
      </c>
      <c r="F77" s="120">
        <v>947.64</v>
      </c>
      <c r="G77" s="138">
        <f t="shared" si="14"/>
        <v>0.4530585901082877</v>
      </c>
      <c r="H77" s="138">
        <f t="shared" si="15"/>
        <v>0.47382000000000002</v>
      </c>
    </row>
    <row r="78" spans="1:8" ht="16.5" customHeight="1" x14ac:dyDescent="0.25">
      <c r="A78" s="118" t="s">
        <v>173</v>
      </c>
      <c r="B78" s="118" t="s">
        <v>174</v>
      </c>
      <c r="C78" s="103">
        <v>16141.15</v>
      </c>
      <c r="D78" s="119">
        <v>19700</v>
      </c>
      <c r="E78" s="119">
        <v>19700</v>
      </c>
      <c r="F78" s="120">
        <v>6871.64</v>
      </c>
      <c r="G78" s="138">
        <f t="shared" si="14"/>
        <v>0.42572183518522538</v>
      </c>
      <c r="H78" s="138">
        <f t="shared" si="15"/>
        <v>0.34881421319796957</v>
      </c>
    </row>
    <row r="79" spans="1:8" ht="16.5" customHeight="1" x14ac:dyDescent="0.25">
      <c r="A79" s="118" t="s">
        <v>175</v>
      </c>
      <c r="B79" s="118" t="s">
        <v>176</v>
      </c>
      <c r="C79" s="103">
        <v>401.54</v>
      </c>
      <c r="D79" s="119">
        <v>500</v>
      </c>
      <c r="E79" s="119">
        <v>500</v>
      </c>
      <c r="F79" s="120">
        <v>1060.54</v>
      </c>
      <c r="G79" s="138">
        <f t="shared" si="14"/>
        <v>2.6411814514120633</v>
      </c>
      <c r="H79" s="138">
        <f t="shared" si="15"/>
        <v>2.1210800000000001</v>
      </c>
    </row>
    <row r="80" spans="1:8" ht="16.5" customHeight="1" x14ac:dyDescent="0.25">
      <c r="A80" s="118" t="s">
        <v>177</v>
      </c>
      <c r="B80" s="118" t="s">
        <v>178</v>
      </c>
      <c r="C80" s="103">
        <v>5096.8599999999997</v>
      </c>
      <c r="D80" s="119">
        <v>4500</v>
      </c>
      <c r="E80" s="119">
        <v>4500</v>
      </c>
      <c r="F80" s="120">
        <v>15.94</v>
      </c>
      <c r="G80" s="138">
        <f t="shared" si="14"/>
        <v>3.1274157030014558E-3</v>
      </c>
      <c r="H80" s="138">
        <f t="shared" si="15"/>
        <v>3.5422222222222222E-3</v>
      </c>
    </row>
    <row r="81" spans="1:8" ht="16.5" customHeight="1" x14ac:dyDescent="0.25">
      <c r="A81" s="118" t="s">
        <v>179</v>
      </c>
      <c r="B81" s="118" t="s">
        <v>180</v>
      </c>
      <c r="C81" s="103">
        <v>38167.410000000003</v>
      </c>
      <c r="D81" s="119">
        <v>0</v>
      </c>
      <c r="E81" s="119">
        <v>0</v>
      </c>
      <c r="F81" s="120">
        <v>0</v>
      </c>
      <c r="G81" s="138">
        <f t="shared" si="14"/>
        <v>0</v>
      </c>
      <c r="H81" s="138" t="e">
        <f t="shared" si="15"/>
        <v>#DIV/0!</v>
      </c>
    </row>
    <row r="82" spans="1:8" ht="16.5" customHeight="1" x14ac:dyDescent="0.25">
      <c r="A82" s="118" t="s">
        <v>181</v>
      </c>
      <c r="B82" s="118" t="s">
        <v>168</v>
      </c>
      <c r="C82" s="103">
        <v>24249.41</v>
      </c>
      <c r="D82" s="119">
        <v>15000</v>
      </c>
      <c r="E82" s="119">
        <v>15000</v>
      </c>
      <c r="F82" s="120">
        <v>10555.41</v>
      </c>
      <c r="G82" s="138">
        <f t="shared" si="14"/>
        <v>0.43528522962001964</v>
      </c>
      <c r="H82" s="138">
        <f t="shared" si="15"/>
        <v>0.70369400000000004</v>
      </c>
    </row>
    <row r="83" spans="1:8" s="128" customFormat="1" ht="16.5" customHeight="1" x14ac:dyDescent="0.25">
      <c r="A83" s="121" t="s">
        <v>182</v>
      </c>
      <c r="B83" s="121" t="s">
        <v>35</v>
      </c>
      <c r="C83" s="102">
        <f t="shared" ref="C83" si="16">SUM(C84:C87)</f>
        <v>310.67</v>
      </c>
      <c r="D83" s="122">
        <v>900</v>
      </c>
      <c r="E83" s="122">
        <v>900</v>
      </c>
      <c r="F83" s="123">
        <v>32.6</v>
      </c>
      <c r="G83" s="137">
        <f t="shared" si="14"/>
        <v>0.10493449641098271</v>
      </c>
      <c r="H83" s="137">
        <f t="shared" si="15"/>
        <v>3.6222222222222225E-2</v>
      </c>
    </row>
    <row r="84" spans="1:8" ht="16.5" customHeight="1" x14ac:dyDescent="0.25">
      <c r="A84" s="118" t="s">
        <v>185</v>
      </c>
      <c r="B84" s="118" t="s">
        <v>186</v>
      </c>
      <c r="C84" s="103">
        <v>3.88</v>
      </c>
      <c r="D84" s="119">
        <v>0</v>
      </c>
      <c r="E84" s="119">
        <v>0</v>
      </c>
      <c r="F84" s="120">
        <v>0</v>
      </c>
      <c r="G84" s="138">
        <f t="shared" si="14"/>
        <v>0</v>
      </c>
      <c r="H84" s="138" t="e">
        <f t="shared" si="15"/>
        <v>#DIV/0!</v>
      </c>
    </row>
    <row r="85" spans="1:8" ht="16.5" customHeight="1" x14ac:dyDescent="0.25">
      <c r="A85" s="118" t="s">
        <v>187</v>
      </c>
      <c r="B85" s="118" t="s">
        <v>188</v>
      </c>
      <c r="C85" s="103">
        <v>35.799999999999997</v>
      </c>
      <c r="D85" s="119">
        <v>100</v>
      </c>
      <c r="E85" s="119">
        <v>100</v>
      </c>
      <c r="F85" s="120">
        <v>0</v>
      </c>
      <c r="G85" s="138">
        <f t="shared" si="14"/>
        <v>0</v>
      </c>
      <c r="H85" s="138">
        <f t="shared" si="15"/>
        <v>0</v>
      </c>
    </row>
    <row r="86" spans="1:8" ht="16.5" customHeight="1" x14ac:dyDescent="0.25">
      <c r="A86" s="118" t="s">
        <v>189</v>
      </c>
      <c r="B86" s="118" t="s">
        <v>190</v>
      </c>
      <c r="C86" s="103">
        <v>270.99</v>
      </c>
      <c r="D86" s="119">
        <v>500</v>
      </c>
      <c r="E86" s="119">
        <v>500</v>
      </c>
      <c r="F86" s="120">
        <v>32.6</v>
      </c>
      <c r="G86" s="138">
        <f t="shared" si="14"/>
        <v>0.12029964205321229</v>
      </c>
      <c r="H86" s="138">
        <f t="shared" si="15"/>
        <v>6.5200000000000008E-2</v>
      </c>
    </row>
    <row r="87" spans="1:8" ht="16.5" customHeight="1" x14ac:dyDescent="0.25">
      <c r="A87" s="118" t="s">
        <v>191</v>
      </c>
      <c r="B87" s="118" t="s">
        <v>192</v>
      </c>
      <c r="C87" s="103">
        <v>0</v>
      </c>
      <c r="D87" s="119">
        <v>300</v>
      </c>
      <c r="E87" s="119">
        <v>300</v>
      </c>
      <c r="F87" s="120">
        <v>0</v>
      </c>
      <c r="G87" s="138" t="e">
        <f t="shared" si="14"/>
        <v>#DIV/0!</v>
      </c>
      <c r="H87" s="138">
        <f t="shared" si="15"/>
        <v>0</v>
      </c>
    </row>
    <row r="88" spans="1:8" ht="16.5" customHeight="1" x14ac:dyDescent="0.25">
      <c r="A88" s="92" t="s">
        <v>265</v>
      </c>
      <c r="B88" s="92" t="s">
        <v>264</v>
      </c>
      <c r="C88" s="101">
        <f t="shared" ref="C88:E88" si="17">C89</f>
        <v>2559.31</v>
      </c>
      <c r="D88" s="93">
        <v>1000</v>
      </c>
      <c r="E88" s="93">
        <f t="shared" si="17"/>
        <v>1000</v>
      </c>
      <c r="F88" s="94">
        <v>0</v>
      </c>
      <c r="G88" s="136">
        <f t="shared" si="14"/>
        <v>0</v>
      </c>
      <c r="H88" s="136">
        <f t="shared" si="15"/>
        <v>0</v>
      </c>
    </row>
    <row r="89" spans="1:8" ht="16.5" customHeight="1" x14ac:dyDescent="0.25">
      <c r="A89" s="92" t="s">
        <v>263</v>
      </c>
      <c r="B89" s="92" t="s">
        <v>262</v>
      </c>
      <c r="C89" s="101">
        <f>C90</f>
        <v>2559.31</v>
      </c>
      <c r="D89" s="93">
        <v>1000</v>
      </c>
      <c r="E89" s="93">
        <f>E90</f>
        <v>1000</v>
      </c>
      <c r="F89" s="94">
        <v>0</v>
      </c>
      <c r="G89" s="136">
        <f t="shared" si="14"/>
        <v>0</v>
      </c>
      <c r="H89" s="136">
        <f t="shared" si="15"/>
        <v>0</v>
      </c>
    </row>
    <row r="90" spans="1:8" s="128" customFormat="1" ht="16.5" customHeight="1" x14ac:dyDescent="0.25">
      <c r="A90" s="121" t="s">
        <v>101</v>
      </c>
      <c r="B90" s="121" t="s">
        <v>5</v>
      </c>
      <c r="C90" s="102">
        <f>SUM(C91:C93)</f>
        <v>2559.31</v>
      </c>
      <c r="D90" s="122">
        <v>1000</v>
      </c>
      <c r="E90" s="122">
        <f>SUM(E91:E93)</f>
        <v>1000</v>
      </c>
      <c r="F90" s="123">
        <v>0</v>
      </c>
      <c r="G90" s="137">
        <f t="shared" si="14"/>
        <v>0</v>
      </c>
      <c r="H90" s="137">
        <f t="shared" si="15"/>
        <v>0</v>
      </c>
    </row>
    <row r="91" spans="1:8" ht="16.5" customHeight="1" x14ac:dyDescent="0.25">
      <c r="A91" s="118" t="s">
        <v>104</v>
      </c>
      <c r="B91" s="118" t="s">
        <v>105</v>
      </c>
      <c r="C91" s="103">
        <v>0</v>
      </c>
      <c r="D91" s="119">
        <v>0</v>
      </c>
      <c r="E91" s="119">
        <v>0</v>
      </c>
      <c r="F91" s="120">
        <v>0</v>
      </c>
      <c r="G91" s="138" t="e">
        <f t="shared" si="14"/>
        <v>#DIV/0!</v>
      </c>
      <c r="H91" s="138" t="e">
        <f t="shared" si="15"/>
        <v>#DIV/0!</v>
      </c>
    </row>
    <row r="92" spans="1:8" ht="16.5" customHeight="1" x14ac:dyDescent="0.25">
      <c r="A92" s="118" t="s">
        <v>108</v>
      </c>
      <c r="B92" s="118" t="s">
        <v>109</v>
      </c>
      <c r="C92" s="103">
        <v>0</v>
      </c>
      <c r="D92" s="119">
        <v>0</v>
      </c>
      <c r="E92" s="119">
        <v>0</v>
      </c>
      <c r="F92" s="120">
        <v>0</v>
      </c>
      <c r="G92" s="138" t="e">
        <f t="shared" si="14"/>
        <v>#DIV/0!</v>
      </c>
      <c r="H92" s="138" t="e">
        <f t="shared" si="15"/>
        <v>#DIV/0!</v>
      </c>
    </row>
    <row r="93" spans="1:8" ht="16.5" customHeight="1" x14ac:dyDescent="0.25">
      <c r="A93" s="118" t="s">
        <v>112</v>
      </c>
      <c r="B93" s="118" t="s">
        <v>111</v>
      </c>
      <c r="C93" s="103">
        <v>2559.31</v>
      </c>
      <c r="D93" s="119">
        <v>1000</v>
      </c>
      <c r="E93" s="119">
        <v>1000</v>
      </c>
      <c r="F93" s="120">
        <v>0</v>
      </c>
      <c r="G93" s="138">
        <f t="shared" si="14"/>
        <v>0</v>
      </c>
      <c r="H93" s="138">
        <f t="shared" si="15"/>
        <v>0</v>
      </c>
    </row>
    <row r="94" spans="1:8" ht="16.5" customHeight="1" x14ac:dyDescent="0.25">
      <c r="A94" s="91" t="s">
        <v>276</v>
      </c>
      <c r="B94" s="91" t="s">
        <v>275</v>
      </c>
      <c r="C94" s="100">
        <f>C95+C118+C143+C165+C224</f>
        <v>363897.55</v>
      </c>
      <c r="D94" s="124">
        <v>708500</v>
      </c>
      <c r="E94" s="124">
        <f>E95+E118+E143+E165+E224</f>
        <v>807796</v>
      </c>
      <c r="F94" s="125">
        <v>264863.59999999998</v>
      </c>
      <c r="G94" s="135">
        <f t="shared" si="14"/>
        <v>0.7278521111230345</v>
      </c>
      <c r="H94" s="135">
        <f t="shared" si="15"/>
        <v>0.37383712067748764</v>
      </c>
    </row>
    <row r="95" spans="1:8" ht="16.5" customHeight="1" x14ac:dyDescent="0.25">
      <c r="A95" s="92" t="s">
        <v>271</v>
      </c>
      <c r="B95" s="92" t="s">
        <v>269</v>
      </c>
      <c r="C95" s="101">
        <f t="shared" ref="C95:E95" si="18">C96</f>
        <v>161644.72999999998</v>
      </c>
      <c r="D95" s="93">
        <v>380000</v>
      </c>
      <c r="E95" s="93">
        <f t="shared" si="18"/>
        <v>399000</v>
      </c>
      <c r="F95" s="94">
        <v>94892.479999999996</v>
      </c>
      <c r="G95" s="136">
        <f t="shared" si="14"/>
        <v>0.58704345016382542</v>
      </c>
      <c r="H95" s="136">
        <f t="shared" si="15"/>
        <v>0.24971705263157892</v>
      </c>
    </row>
    <row r="96" spans="1:8" ht="16.5" customHeight="1" x14ac:dyDescent="0.25">
      <c r="A96" s="92" t="s">
        <v>270</v>
      </c>
      <c r="B96" s="92" t="s">
        <v>269</v>
      </c>
      <c r="C96" s="101">
        <f>C97</f>
        <v>161644.72999999998</v>
      </c>
      <c r="D96" s="93">
        <v>380000</v>
      </c>
      <c r="E96" s="93">
        <f>E97</f>
        <v>399000</v>
      </c>
      <c r="F96" s="94">
        <v>94892.479999999996</v>
      </c>
      <c r="G96" s="136">
        <f t="shared" si="14"/>
        <v>0.58704345016382542</v>
      </c>
      <c r="H96" s="136">
        <f t="shared" si="15"/>
        <v>0.24971705263157892</v>
      </c>
    </row>
    <row r="97" spans="1:8" s="128" customFormat="1" ht="16.5" customHeight="1" x14ac:dyDescent="0.25">
      <c r="A97" s="121" t="s">
        <v>117</v>
      </c>
      <c r="B97" s="121" t="s">
        <v>9</v>
      </c>
      <c r="C97" s="102">
        <f t="shared" ref="C97" si="19">SUM(C98:C117)</f>
        <v>161644.72999999998</v>
      </c>
      <c r="D97" s="122">
        <v>380000</v>
      </c>
      <c r="E97" s="122">
        <f t="shared" ref="E97" si="20">SUM(E98:E117)</f>
        <v>399000</v>
      </c>
      <c r="F97" s="123">
        <v>94892.479999999996</v>
      </c>
      <c r="G97" s="137">
        <f t="shared" si="14"/>
        <v>0.58704345016382542</v>
      </c>
      <c r="H97" s="137">
        <f t="shared" si="15"/>
        <v>0.24971705263157892</v>
      </c>
    </row>
    <row r="98" spans="1:8" ht="16.5" customHeight="1" x14ac:dyDescent="0.25">
      <c r="A98" s="118" t="s">
        <v>120</v>
      </c>
      <c r="B98" s="118" t="s">
        <v>121</v>
      </c>
      <c r="C98" s="103">
        <v>9254.8700000000008</v>
      </c>
      <c r="D98" s="119">
        <v>25000</v>
      </c>
      <c r="E98" s="119">
        <v>30000</v>
      </c>
      <c r="F98" s="120">
        <v>3974.25</v>
      </c>
      <c r="G98" s="138">
        <f t="shared" si="14"/>
        <v>0.42942256347198821</v>
      </c>
      <c r="H98" s="138">
        <f t="shared" si="15"/>
        <v>0.15897</v>
      </c>
    </row>
    <row r="99" spans="1:8" ht="16.5" customHeight="1" x14ac:dyDescent="0.25">
      <c r="A99" s="118" t="s">
        <v>124</v>
      </c>
      <c r="B99" s="118" t="s">
        <v>125</v>
      </c>
      <c r="C99" s="103">
        <v>176</v>
      </c>
      <c r="D99" s="119">
        <v>2000</v>
      </c>
      <c r="E99" s="119">
        <v>2000</v>
      </c>
      <c r="F99" s="120">
        <v>0</v>
      </c>
      <c r="G99" s="138">
        <f t="shared" si="14"/>
        <v>0</v>
      </c>
      <c r="H99" s="138">
        <f t="shared" si="15"/>
        <v>0</v>
      </c>
    </row>
    <row r="100" spans="1:8" ht="16.5" customHeight="1" x14ac:dyDescent="0.25">
      <c r="A100" s="118" t="s">
        <v>126</v>
      </c>
      <c r="B100" s="118" t="s">
        <v>127</v>
      </c>
      <c r="C100" s="103">
        <v>0</v>
      </c>
      <c r="D100" s="119">
        <v>6500</v>
      </c>
      <c r="E100" s="119">
        <v>6500</v>
      </c>
      <c r="F100" s="120">
        <v>185.5</v>
      </c>
      <c r="G100" s="138" t="e">
        <f t="shared" si="14"/>
        <v>#DIV/0!</v>
      </c>
      <c r="H100" s="138">
        <f t="shared" si="15"/>
        <v>2.8538461538461537E-2</v>
      </c>
    </row>
    <row r="101" spans="1:8" ht="16.5" customHeight="1" x14ac:dyDescent="0.25">
      <c r="A101" s="118" t="s">
        <v>130</v>
      </c>
      <c r="B101" s="118" t="s">
        <v>131</v>
      </c>
      <c r="C101" s="103">
        <v>533.29999999999995</v>
      </c>
      <c r="D101" s="119">
        <v>10000</v>
      </c>
      <c r="E101" s="119">
        <v>10000</v>
      </c>
      <c r="F101" s="120">
        <v>36</v>
      </c>
      <c r="G101" s="138">
        <f t="shared" si="14"/>
        <v>6.750421901368836E-2</v>
      </c>
      <c r="H101" s="138">
        <f t="shared" si="15"/>
        <v>3.5999999999999999E-3</v>
      </c>
    </row>
    <row r="102" spans="1:8" ht="16.5" customHeight="1" x14ac:dyDescent="0.25">
      <c r="A102" s="118" t="s">
        <v>132</v>
      </c>
      <c r="B102" s="118" t="s">
        <v>133</v>
      </c>
      <c r="C102" s="103">
        <v>26574.35</v>
      </c>
      <c r="D102" s="119">
        <v>45000</v>
      </c>
      <c r="E102" s="119">
        <v>45000</v>
      </c>
      <c r="F102" s="120">
        <v>4900.93</v>
      </c>
      <c r="G102" s="138">
        <f t="shared" si="14"/>
        <v>0.18442332549996521</v>
      </c>
      <c r="H102" s="138">
        <f t="shared" si="15"/>
        <v>0.10890955555555556</v>
      </c>
    </row>
    <row r="103" spans="1:8" ht="16.5" customHeight="1" x14ac:dyDescent="0.25">
      <c r="A103" s="118" t="s">
        <v>138</v>
      </c>
      <c r="B103" s="118" t="s">
        <v>139</v>
      </c>
      <c r="C103" s="103">
        <v>0</v>
      </c>
      <c r="D103" s="119">
        <v>0</v>
      </c>
      <c r="E103" s="119">
        <v>0</v>
      </c>
      <c r="F103" s="120">
        <v>0</v>
      </c>
      <c r="G103" s="138" t="e">
        <f t="shared" si="14"/>
        <v>#DIV/0!</v>
      </c>
      <c r="H103" s="138" t="e">
        <f t="shared" si="15"/>
        <v>#DIV/0!</v>
      </c>
    </row>
    <row r="104" spans="1:8" ht="16.5" customHeight="1" x14ac:dyDescent="0.25">
      <c r="A104" s="118" t="s">
        <v>146</v>
      </c>
      <c r="B104" s="118" t="s">
        <v>147</v>
      </c>
      <c r="C104" s="103">
        <v>5466.27</v>
      </c>
      <c r="D104" s="119">
        <v>9500</v>
      </c>
      <c r="E104" s="119">
        <v>12500</v>
      </c>
      <c r="F104" s="120">
        <v>12231.39</v>
      </c>
      <c r="G104" s="138">
        <f t="shared" si="14"/>
        <v>2.2376117535357745</v>
      </c>
      <c r="H104" s="138">
        <f t="shared" si="15"/>
        <v>1.2875147368421052</v>
      </c>
    </row>
    <row r="105" spans="1:8" ht="16.5" customHeight="1" x14ac:dyDescent="0.25">
      <c r="A105" s="118" t="s">
        <v>148</v>
      </c>
      <c r="B105" s="118" t="s">
        <v>149</v>
      </c>
      <c r="C105" s="103">
        <v>0</v>
      </c>
      <c r="D105" s="119">
        <v>0</v>
      </c>
      <c r="E105" s="119">
        <v>0</v>
      </c>
      <c r="F105" s="120">
        <v>0</v>
      </c>
      <c r="G105" s="138" t="e">
        <f t="shared" si="14"/>
        <v>#DIV/0!</v>
      </c>
      <c r="H105" s="138" t="e">
        <f t="shared" si="15"/>
        <v>#DIV/0!</v>
      </c>
    </row>
    <row r="106" spans="1:8" ht="16.5" customHeight="1" x14ac:dyDescent="0.25">
      <c r="A106" s="118" t="s">
        <v>150</v>
      </c>
      <c r="B106" s="118" t="s">
        <v>151</v>
      </c>
      <c r="C106" s="103">
        <v>4473.78</v>
      </c>
      <c r="D106" s="119">
        <v>9200</v>
      </c>
      <c r="E106" s="119">
        <v>9200</v>
      </c>
      <c r="F106" s="120">
        <v>0</v>
      </c>
      <c r="G106" s="138">
        <f t="shared" si="14"/>
        <v>0</v>
      </c>
      <c r="H106" s="138">
        <f t="shared" si="15"/>
        <v>0</v>
      </c>
    </row>
    <row r="107" spans="1:8" ht="16.5" customHeight="1" x14ac:dyDescent="0.25">
      <c r="A107" s="118" t="s">
        <v>154</v>
      </c>
      <c r="B107" s="118" t="s">
        <v>155</v>
      </c>
      <c r="C107" s="103">
        <v>2245.31</v>
      </c>
      <c r="D107" s="119">
        <v>5000</v>
      </c>
      <c r="E107" s="119">
        <v>5000</v>
      </c>
      <c r="F107" s="120">
        <v>1000</v>
      </c>
      <c r="G107" s="138">
        <f t="shared" si="14"/>
        <v>0.44537279930165546</v>
      </c>
      <c r="H107" s="138">
        <f t="shared" si="15"/>
        <v>0.2</v>
      </c>
    </row>
    <row r="108" spans="1:8" ht="16.5" customHeight="1" x14ac:dyDescent="0.25">
      <c r="A108" s="118" t="s">
        <v>156</v>
      </c>
      <c r="B108" s="118" t="s">
        <v>157</v>
      </c>
      <c r="C108" s="103">
        <v>0</v>
      </c>
      <c r="D108" s="119">
        <v>0</v>
      </c>
      <c r="E108" s="119">
        <v>0</v>
      </c>
      <c r="F108" s="120">
        <v>0</v>
      </c>
      <c r="G108" s="138" t="e">
        <f t="shared" si="14"/>
        <v>#DIV/0!</v>
      </c>
      <c r="H108" s="138" t="e">
        <f t="shared" si="15"/>
        <v>#DIV/0!</v>
      </c>
    </row>
    <row r="109" spans="1:8" ht="16.5" customHeight="1" x14ac:dyDescent="0.25">
      <c r="A109" s="118" t="s">
        <v>158</v>
      </c>
      <c r="B109" s="118" t="s">
        <v>159</v>
      </c>
      <c r="C109" s="103">
        <v>58871.32</v>
      </c>
      <c r="D109" s="119">
        <v>130000</v>
      </c>
      <c r="E109" s="119">
        <v>134000</v>
      </c>
      <c r="F109" s="120">
        <v>25896.05</v>
      </c>
      <c r="G109" s="138">
        <f t="shared" si="14"/>
        <v>0.43987547756700546</v>
      </c>
      <c r="H109" s="138">
        <f t="shared" si="15"/>
        <v>0.19920038461538461</v>
      </c>
    </row>
    <row r="110" spans="1:8" ht="16.5" customHeight="1" x14ac:dyDescent="0.25">
      <c r="A110" s="118" t="s">
        <v>160</v>
      </c>
      <c r="B110" s="118" t="s">
        <v>161</v>
      </c>
      <c r="C110" s="103">
        <v>363.74</v>
      </c>
      <c r="D110" s="119">
        <v>5000</v>
      </c>
      <c r="E110" s="119">
        <v>5000</v>
      </c>
      <c r="F110" s="120">
        <v>0</v>
      </c>
      <c r="G110" s="138">
        <f t="shared" si="14"/>
        <v>0</v>
      </c>
      <c r="H110" s="138">
        <f t="shared" si="15"/>
        <v>0</v>
      </c>
    </row>
    <row r="111" spans="1:8" ht="16.5" customHeight="1" x14ac:dyDescent="0.25">
      <c r="A111" s="118" t="s">
        <v>162</v>
      </c>
      <c r="B111" s="118" t="s">
        <v>163</v>
      </c>
      <c r="C111" s="103">
        <v>48977.25</v>
      </c>
      <c r="D111" s="119">
        <v>119300</v>
      </c>
      <c r="E111" s="119">
        <v>124300</v>
      </c>
      <c r="F111" s="120">
        <v>42184.53</v>
      </c>
      <c r="G111" s="138">
        <f t="shared" si="14"/>
        <v>0.86130866882072799</v>
      </c>
      <c r="H111" s="138">
        <f t="shared" si="15"/>
        <v>0.35360041911148365</v>
      </c>
    </row>
    <row r="112" spans="1:8" ht="16.5" customHeight="1" x14ac:dyDescent="0.25">
      <c r="A112" s="118" t="s">
        <v>166</v>
      </c>
      <c r="B112" s="118" t="s">
        <v>165</v>
      </c>
      <c r="C112" s="103">
        <v>4162.24</v>
      </c>
      <c r="D112" s="119">
        <v>5000</v>
      </c>
      <c r="E112" s="119">
        <v>5000</v>
      </c>
      <c r="F112" s="120">
        <v>3152.49</v>
      </c>
      <c r="G112" s="138">
        <f t="shared" si="14"/>
        <v>0.75740226416544931</v>
      </c>
      <c r="H112" s="138">
        <f t="shared" si="15"/>
        <v>0.630498</v>
      </c>
    </row>
    <row r="113" spans="1:8" ht="16.5" customHeight="1" x14ac:dyDescent="0.25">
      <c r="A113" s="118" t="s">
        <v>171</v>
      </c>
      <c r="B113" s="118" t="s">
        <v>172</v>
      </c>
      <c r="C113" s="103">
        <v>521.09</v>
      </c>
      <c r="D113" s="119">
        <v>2000</v>
      </c>
      <c r="E113" s="119">
        <v>4000</v>
      </c>
      <c r="F113" s="120">
        <v>947.64</v>
      </c>
      <c r="G113" s="138">
        <f t="shared" si="14"/>
        <v>1.8185726074190638</v>
      </c>
      <c r="H113" s="138">
        <f t="shared" si="15"/>
        <v>0.47382000000000002</v>
      </c>
    </row>
    <row r="114" spans="1:8" ht="16.5" customHeight="1" x14ac:dyDescent="0.25">
      <c r="A114" s="118" t="s">
        <v>173</v>
      </c>
      <c r="B114" s="118" t="s">
        <v>174</v>
      </c>
      <c r="C114" s="103">
        <v>0</v>
      </c>
      <c r="D114" s="119">
        <v>0</v>
      </c>
      <c r="E114" s="119">
        <v>0</v>
      </c>
      <c r="F114" s="120">
        <v>0</v>
      </c>
      <c r="G114" s="138" t="e">
        <f t="shared" si="14"/>
        <v>#DIV/0!</v>
      </c>
      <c r="H114" s="138" t="e">
        <f t="shared" si="15"/>
        <v>#DIV/0!</v>
      </c>
    </row>
    <row r="115" spans="1:8" ht="16.5" customHeight="1" x14ac:dyDescent="0.25">
      <c r="A115" s="118" t="s">
        <v>175</v>
      </c>
      <c r="B115" s="118" t="s">
        <v>176</v>
      </c>
      <c r="C115" s="103">
        <v>0</v>
      </c>
      <c r="D115" s="119">
        <v>0</v>
      </c>
      <c r="E115" s="119">
        <v>0</v>
      </c>
      <c r="F115" s="120">
        <v>185.58</v>
      </c>
      <c r="G115" s="138" t="e">
        <f t="shared" si="14"/>
        <v>#DIV/0!</v>
      </c>
      <c r="H115" s="138" t="e">
        <f t="shared" si="15"/>
        <v>#DIV/0!</v>
      </c>
    </row>
    <row r="116" spans="1:8" ht="16.5" customHeight="1" x14ac:dyDescent="0.25">
      <c r="A116" s="118" t="s">
        <v>177</v>
      </c>
      <c r="B116" s="118" t="s">
        <v>178</v>
      </c>
      <c r="C116" s="103">
        <v>0</v>
      </c>
      <c r="D116" s="119">
        <v>500</v>
      </c>
      <c r="E116" s="119">
        <v>500</v>
      </c>
      <c r="F116" s="120">
        <v>198.12</v>
      </c>
      <c r="G116" s="138" t="e">
        <f t="shared" si="14"/>
        <v>#DIV/0!</v>
      </c>
      <c r="H116" s="138">
        <f t="shared" si="15"/>
        <v>0.39624000000000004</v>
      </c>
    </row>
    <row r="117" spans="1:8" ht="16.5" customHeight="1" x14ac:dyDescent="0.25">
      <c r="A117" s="118" t="s">
        <v>181</v>
      </c>
      <c r="B117" s="118" t="s">
        <v>168</v>
      </c>
      <c r="C117" s="103">
        <v>25.21</v>
      </c>
      <c r="D117" s="119">
        <v>6000</v>
      </c>
      <c r="E117" s="119">
        <v>6000</v>
      </c>
      <c r="F117" s="120">
        <v>0</v>
      </c>
      <c r="G117" s="138">
        <f t="shared" si="14"/>
        <v>0</v>
      </c>
      <c r="H117" s="138">
        <f t="shared" si="15"/>
        <v>0</v>
      </c>
    </row>
    <row r="118" spans="1:8" ht="16.5" customHeight="1" x14ac:dyDescent="0.25">
      <c r="A118" s="92" t="s">
        <v>268</v>
      </c>
      <c r="B118" s="92" t="s">
        <v>266</v>
      </c>
      <c r="C118" s="101">
        <f t="shared" ref="C118:E118" si="21">C119</f>
        <v>550</v>
      </c>
      <c r="D118" s="93">
        <v>53800</v>
      </c>
      <c r="E118" s="93">
        <f t="shared" si="21"/>
        <v>53800</v>
      </c>
      <c r="F118" s="94">
        <v>8527.58</v>
      </c>
      <c r="G118" s="136">
        <f t="shared" si="14"/>
        <v>15.504690909090909</v>
      </c>
      <c r="H118" s="136">
        <f t="shared" si="15"/>
        <v>0.15850520446096655</v>
      </c>
    </row>
    <row r="119" spans="1:8" ht="16.5" customHeight="1" x14ac:dyDescent="0.25">
      <c r="A119" s="92" t="s">
        <v>267</v>
      </c>
      <c r="B119" s="92" t="s">
        <v>266</v>
      </c>
      <c r="C119" s="101">
        <f t="shared" ref="C119" si="22">C120+C138</f>
        <v>550</v>
      </c>
      <c r="D119" s="93">
        <v>53800</v>
      </c>
      <c r="E119" s="93">
        <f t="shared" ref="E119" si="23">E120+E138</f>
        <v>53800</v>
      </c>
      <c r="F119" s="94">
        <v>8527.58</v>
      </c>
      <c r="G119" s="136">
        <f t="shared" si="14"/>
        <v>15.504690909090909</v>
      </c>
      <c r="H119" s="136">
        <f t="shared" si="15"/>
        <v>0.15850520446096655</v>
      </c>
    </row>
    <row r="120" spans="1:8" s="128" customFormat="1" ht="16.5" customHeight="1" x14ac:dyDescent="0.25">
      <c r="A120" s="121" t="s">
        <v>117</v>
      </c>
      <c r="B120" s="121" t="s">
        <v>9</v>
      </c>
      <c r="C120" s="102">
        <f t="shared" ref="C120" si="24">SUM(C121:C137)</f>
        <v>550</v>
      </c>
      <c r="D120" s="122">
        <v>53700</v>
      </c>
      <c r="E120" s="122">
        <v>53700</v>
      </c>
      <c r="F120" s="123">
        <v>8334.51</v>
      </c>
      <c r="G120" s="137">
        <f t="shared" si="14"/>
        <v>15.153654545454545</v>
      </c>
      <c r="H120" s="137">
        <f t="shared" si="15"/>
        <v>0.1552050279329609</v>
      </c>
    </row>
    <row r="121" spans="1:8" ht="16.5" customHeight="1" x14ac:dyDescent="0.25">
      <c r="A121" s="118" t="s">
        <v>120</v>
      </c>
      <c r="B121" s="118" t="s">
        <v>121</v>
      </c>
      <c r="C121" s="103">
        <v>0</v>
      </c>
      <c r="D121" s="119">
        <v>0</v>
      </c>
      <c r="E121" s="119">
        <v>0</v>
      </c>
      <c r="F121" s="120">
        <v>0</v>
      </c>
      <c r="G121" s="138" t="e">
        <f t="shared" si="14"/>
        <v>#DIV/0!</v>
      </c>
      <c r="H121" s="138" t="e">
        <f t="shared" si="15"/>
        <v>#DIV/0!</v>
      </c>
    </row>
    <row r="122" spans="1:8" ht="16.5" customHeight="1" x14ac:dyDescent="0.25">
      <c r="A122" s="118" t="s">
        <v>126</v>
      </c>
      <c r="B122" s="118" t="s">
        <v>127</v>
      </c>
      <c r="C122" s="103">
        <v>0</v>
      </c>
      <c r="D122" s="119">
        <v>0</v>
      </c>
      <c r="E122" s="119">
        <v>0</v>
      </c>
      <c r="F122" s="120">
        <v>1004.02</v>
      </c>
      <c r="G122" s="138" t="e">
        <f t="shared" si="14"/>
        <v>#DIV/0!</v>
      </c>
      <c r="H122" s="138" t="e">
        <f t="shared" si="15"/>
        <v>#DIV/0!</v>
      </c>
    </row>
    <row r="123" spans="1:8" ht="16.5" customHeight="1" x14ac:dyDescent="0.25">
      <c r="A123" s="118" t="s">
        <v>130</v>
      </c>
      <c r="B123" s="118" t="s">
        <v>131</v>
      </c>
      <c r="C123" s="103">
        <v>0</v>
      </c>
      <c r="D123" s="119">
        <v>0</v>
      </c>
      <c r="E123" s="119">
        <v>0</v>
      </c>
      <c r="F123" s="120">
        <v>0</v>
      </c>
      <c r="G123" s="138" t="e">
        <f t="shared" si="14"/>
        <v>#DIV/0!</v>
      </c>
      <c r="H123" s="138" t="e">
        <f t="shared" si="15"/>
        <v>#DIV/0!</v>
      </c>
    </row>
    <row r="124" spans="1:8" ht="16.5" customHeight="1" x14ac:dyDescent="0.25">
      <c r="A124" s="118" t="s">
        <v>132</v>
      </c>
      <c r="B124" s="118" t="s">
        <v>133</v>
      </c>
      <c r="C124" s="103">
        <v>0</v>
      </c>
      <c r="D124" s="119">
        <v>2200</v>
      </c>
      <c r="E124" s="119">
        <v>2200</v>
      </c>
      <c r="F124" s="120">
        <v>0</v>
      </c>
      <c r="G124" s="138" t="e">
        <f t="shared" si="14"/>
        <v>#DIV/0!</v>
      </c>
      <c r="H124" s="138">
        <f t="shared" si="15"/>
        <v>0</v>
      </c>
    </row>
    <row r="125" spans="1:8" ht="16.5" customHeight="1" x14ac:dyDescent="0.25">
      <c r="A125" s="118" t="s">
        <v>146</v>
      </c>
      <c r="B125" s="118" t="s">
        <v>147</v>
      </c>
      <c r="C125" s="103">
        <v>0</v>
      </c>
      <c r="D125" s="119">
        <v>29800</v>
      </c>
      <c r="E125" s="119">
        <v>29800</v>
      </c>
      <c r="F125" s="120">
        <v>0</v>
      </c>
      <c r="G125" s="138" t="e">
        <f t="shared" si="14"/>
        <v>#DIV/0!</v>
      </c>
      <c r="H125" s="138">
        <f t="shared" si="15"/>
        <v>0</v>
      </c>
    </row>
    <row r="126" spans="1:8" ht="16.5" customHeight="1" x14ac:dyDescent="0.25">
      <c r="A126" s="118" t="s">
        <v>148</v>
      </c>
      <c r="B126" s="118" t="s">
        <v>149</v>
      </c>
      <c r="C126" s="103">
        <v>0</v>
      </c>
      <c r="D126" s="119">
        <v>0</v>
      </c>
      <c r="E126" s="119">
        <v>0</v>
      </c>
      <c r="F126" s="120">
        <v>0</v>
      </c>
      <c r="G126" s="138" t="e">
        <f t="shared" si="14"/>
        <v>#DIV/0!</v>
      </c>
      <c r="H126" s="138" t="e">
        <f t="shared" si="15"/>
        <v>#DIV/0!</v>
      </c>
    </row>
    <row r="127" spans="1:8" ht="16.5" customHeight="1" x14ac:dyDescent="0.25">
      <c r="A127" s="118" t="s">
        <v>150</v>
      </c>
      <c r="B127" s="118" t="s">
        <v>151</v>
      </c>
      <c r="C127" s="103">
        <v>0</v>
      </c>
      <c r="D127" s="119">
        <v>3800</v>
      </c>
      <c r="E127" s="119">
        <v>3800</v>
      </c>
      <c r="F127" s="120">
        <v>0</v>
      </c>
      <c r="G127" s="138" t="e">
        <f t="shared" si="14"/>
        <v>#DIV/0!</v>
      </c>
      <c r="H127" s="138">
        <f t="shared" si="15"/>
        <v>0</v>
      </c>
    </row>
    <row r="128" spans="1:8" ht="16.5" customHeight="1" x14ac:dyDescent="0.25">
      <c r="A128" s="118" t="s">
        <v>154</v>
      </c>
      <c r="B128" s="118" t="s">
        <v>155</v>
      </c>
      <c r="C128" s="103">
        <v>0</v>
      </c>
      <c r="D128" s="119">
        <v>0</v>
      </c>
      <c r="E128" s="119">
        <v>0</v>
      </c>
      <c r="F128" s="120">
        <v>0</v>
      </c>
      <c r="G128" s="138" t="e">
        <f t="shared" si="14"/>
        <v>#DIV/0!</v>
      </c>
      <c r="H128" s="138" t="e">
        <f t="shared" si="15"/>
        <v>#DIV/0!</v>
      </c>
    </row>
    <row r="129" spans="1:8" ht="16.5" customHeight="1" x14ac:dyDescent="0.25">
      <c r="A129" s="118" t="s">
        <v>156</v>
      </c>
      <c r="B129" s="118" t="s">
        <v>157</v>
      </c>
      <c r="C129" s="103">
        <v>0</v>
      </c>
      <c r="D129" s="119">
        <v>0</v>
      </c>
      <c r="E129" s="119">
        <v>0</v>
      </c>
      <c r="F129" s="120">
        <v>0</v>
      </c>
      <c r="G129" s="138" t="e">
        <f t="shared" si="14"/>
        <v>#DIV/0!</v>
      </c>
      <c r="H129" s="138" t="e">
        <f t="shared" si="15"/>
        <v>#DIV/0!</v>
      </c>
    </row>
    <row r="130" spans="1:8" ht="16.5" customHeight="1" x14ac:dyDescent="0.25">
      <c r="A130" s="118" t="s">
        <v>158</v>
      </c>
      <c r="B130" s="118" t="s">
        <v>159</v>
      </c>
      <c r="C130" s="103">
        <v>0</v>
      </c>
      <c r="D130" s="119">
        <v>11900</v>
      </c>
      <c r="E130" s="119">
        <v>11900</v>
      </c>
      <c r="F130" s="120">
        <v>0</v>
      </c>
      <c r="G130" s="138" t="e">
        <f t="shared" si="14"/>
        <v>#DIV/0!</v>
      </c>
      <c r="H130" s="138">
        <f t="shared" si="15"/>
        <v>0</v>
      </c>
    </row>
    <row r="131" spans="1:8" ht="16.5" customHeight="1" x14ac:dyDescent="0.25">
      <c r="A131" s="118" t="s">
        <v>160</v>
      </c>
      <c r="B131" s="118" t="s">
        <v>161</v>
      </c>
      <c r="C131" s="103">
        <v>0</v>
      </c>
      <c r="D131" s="119">
        <v>0</v>
      </c>
      <c r="E131" s="119">
        <v>0</v>
      </c>
      <c r="F131" s="120">
        <v>0</v>
      </c>
      <c r="G131" s="138" t="e">
        <f t="shared" si="14"/>
        <v>#DIV/0!</v>
      </c>
      <c r="H131" s="138" t="e">
        <f t="shared" si="15"/>
        <v>#DIV/0!</v>
      </c>
    </row>
    <row r="132" spans="1:8" ht="16.5" customHeight="1" x14ac:dyDescent="0.25">
      <c r="A132" s="118" t="s">
        <v>162</v>
      </c>
      <c r="B132" s="118" t="s">
        <v>163</v>
      </c>
      <c r="C132" s="103">
        <v>0</v>
      </c>
      <c r="D132" s="119">
        <v>4000</v>
      </c>
      <c r="E132" s="119">
        <v>4000</v>
      </c>
      <c r="F132" s="120">
        <v>0</v>
      </c>
      <c r="G132" s="138" t="e">
        <f t="shared" si="14"/>
        <v>#DIV/0!</v>
      </c>
      <c r="H132" s="138">
        <f t="shared" si="15"/>
        <v>0</v>
      </c>
    </row>
    <row r="133" spans="1:8" ht="16.5" customHeight="1" x14ac:dyDescent="0.25">
      <c r="A133" s="118" t="s">
        <v>166</v>
      </c>
      <c r="B133" s="118" t="s">
        <v>165</v>
      </c>
      <c r="C133" s="103">
        <v>550</v>
      </c>
      <c r="D133" s="119">
        <v>900</v>
      </c>
      <c r="E133" s="119">
        <v>900</v>
      </c>
      <c r="F133" s="120">
        <v>7085.4</v>
      </c>
      <c r="G133" s="138">
        <f t="shared" si="14"/>
        <v>12.882545454545454</v>
      </c>
      <c r="H133" s="138">
        <f t="shared" si="15"/>
        <v>7.8726666666666665</v>
      </c>
    </row>
    <row r="134" spans="1:8" ht="16.5" customHeight="1" x14ac:dyDescent="0.25">
      <c r="A134" s="118" t="s">
        <v>171</v>
      </c>
      <c r="B134" s="118" t="s">
        <v>172</v>
      </c>
      <c r="C134" s="103">
        <v>0</v>
      </c>
      <c r="D134" s="119">
        <v>400</v>
      </c>
      <c r="E134" s="119">
        <v>400</v>
      </c>
      <c r="F134" s="120">
        <v>0</v>
      </c>
      <c r="G134" s="138" t="e">
        <f t="shared" si="14"/>
        <v>#DIV/0!</v>
      </c>
      <c r="H134" s="138">
        <f t="shared" si="15"/>
        <v>0</v>
      </c>
    </row>
    <row r="135" spans="1:8" ht="16.5" customHeight="1" x14ac:dyDescent="0.25">
      <c r="A135" s="118" t="s">
        <v>173</v>
      </c>
      <c r="B135" s="118" t="s">
        <v>174</v>
      </c>
      <c r="C135" s="103">
        <v>0</v>
      </c>
      <c r="D135" s="119">
        <v>500</v>
      </c>
      <c r="E135" s="119">
        <v>500</v>
      </c>
      <c r="F135" s="120">
        <v>0</v>
      </c>
      <c r="G135" s="138" t="e">
        <f t="shared" ref="G135:G198" si="25">F135/C135</f>
        <v>#DIV/0!</v>
      </c>
      <c r="H135" s="138">
        <f t="shared" ref="H135:H198" si="26">F135/D135</f>
        <v>0</v>
      </c>
    </row>
    <row r="136" spans="1:8" ht="16.5" customHeight="1" x14ac:dyDescent="0.25">
      <c r="A136" s="118" t="s">
        <v>177</v>
      </c>
      <c r="B136" s="118" t="s">
        <v>178</v>
      </c>
      <c r="C136" s="103">
        <v>0</v>
      </c>
      <c r="D136" s="119">
        <v>100</v>
      </c>
      <c r="E136" s="119">
        <v>100</v>
      </c>
      <c r="F136" s="120">
        <v>173.87</v>
      </c>
      <c r="G136" s="138" t="e">
        <f t="shared" si="25"/>
        <v>#DIV/0!</v>
      </c>
      <c r="H136" s="138">
        <f t="shared" si="26"/>
        <v>1.7387000000000001</v>
      </c>
    </row>
    <row r="137" spans="1:8" ht="16.5" customHeight="1" x14ac:dyDescent="0.25">
      <c r="A137" s="118" t="s">
        <v>181</v>
      </c>
      <c r="B137" s="118" t="s">
        <v>168</v>
      </c>
      <c r="C137" s="103">
        <v>0</v>
      </c>
      <c r="D137" s="119">
        <v>100</v>
      </c>
      <c r="E137" s="119">
        <v>100</v>
      </c>
      <c r="F137" s="120">
        <v>71.22</v>
      </c>
      <c r="G137" s="138" t="e">
        <f t="shared" si="25"/>
        <v>#DIV/0!</v>
      </c>
      <c r="H137" s="138">
        <f t="shared" si="26"/>
        <v>0.71219999999999994</v>
      </c>
    </row>
    <row r="138" spans="1:8" s="128" customFormat="1" ht="16.5" customHeight="1" x14ac:dyDescent="0.25">
      <c r="A138" s="121" t="s">
        <v>182</v>
      </c>
      <c r="B138" s="121" t="s">
        <v>35</v>
      </c>
      <c r="C138" s="102">
        <v>0</v>
      </c>
      <c r="D138" s="122">
        <v>100</v>
      </c>
      <c r="E138" s="122">
        <v>100</v>
      </c>
      <c r="F138" s="123">
        <v>193.07</v>
      </c>
      <c r="G138" s="137" t="e">
        <f t="shared" si="25"/>
        <v>#DIV/0!</v>
      </c>
      <c r="H138" s="137">
        <f t="shared" si="26"/>
        <v>1.9306999999999999</v>
      </c>
    </row>
    <row r="139" spans="1:8" ht="16.5" customHeight="1" x14ac:dyDescent="0.25">
      <c r="A139" s="118" t="s">
        <v>185</v>
      </c>
      <c r="B139" s="118" t="s">
        <v>186</v>
      </c>
      <c r="C139" s="103">
        <v>0</v>
      </c>
      <c r="D139" s="119">
        <v>100</v>
      </c>
      <c r="E139" s="119">
        <v>100</v>
      </c>
      <c r="F139" s="120">
        <v>193.07</v>
      </c>
      <c r="G139" s="138" t="e">
        <f t="shared" si="25"/>
        <v>#DIV/0!</v>
      </c>
      <c r="H139" s="138">
        <f t="shared" si="26"/>
        <v>1.9306999999999999</v>
      </c>
    </row>
    <row r="140" spans="1:8" ht="16.5" customHeight="1" x14ac:dyDescent="0.25">
      <c r="A140" s="118" t="s">
        <v>187</v>
      </c>
      <c r="B140" s="118" t="s">
        <v>188</v>
      </c>
      <c r="C140" s="103">
        <v>0</v>
      </c>
      <c r="D140" s="119">
        <v>0</v>
      </c>
      <c r="E140" s="119">
        <v>0</v>
      </c>
      <c r="F140" s="120">
        <v>0</v>
      </c>
      <c r="G140" s="138" t="e">
        <f t="shared" si="25"/>
        <v>#DIV/0!</v>
      </c>
      <c r="H140" s="138" t="e">
        <f t="shared" si="26"/>
        <v>#DIV/0!</v>
      </c>
    </row>
    <row r="141" spans="1:8" ht="16.5" customHeight="1" x14ac:dyDescent="0.25">
      <c r="A141" s="118" t="s">
        <v>189</v>
      </c>
      <c r="B141" s="118" t="s">
        <v>190</v>
      </c>
      <c r="C141" s="103">
        <v>0</v>
      </c>
      <c r="D141" s="119">
        <v>0</v>
      </c>
      <c r="E141" s="119">
        <v>0</v>
      </c>
      <c r="F141" s="120">
        <v>0</v>
      </c>
      <c r="G141" s="138" t="e">
        <f t="shared" si="25"/>
        <v>#DIV/0!</v>
      </c>
      <c r="H141" s="138" t="e">
        <f t="shared" si="26"/>
        <v>#DIV/0!</v>
      </c>
    </row>
    <row r="142" spans="1:8" ht="16.5" customHeight="1" x14ac:dyDescent="0.25">
      <c r="A142" s="118" t="s">
        <v>191</v>
      </c>
      <c r="B142" s="118" t="s">
        <v>192</v>
      </c>
      <c r="C142" s="103">
        <v>0</v>
      </c>
      <c r="D142" s="119">
        <v>0</v>
      </c>
      <c r="E142" s="119">
        <v>0</v>
      </c>
      <c r="F142" s="120">
        <v>0</v>
      </c>
      <c r="G142" s="138" t="e">
        <f t="shared" si="25"/>
        <v>#DIV/0!</v>
      </c>
      <c r="H142" s="138" t="e">
        <f t="shared" si="26"/>
        <v>#DIV/0!</v>
      </c>
    </row>
    <row r="143" spans="1:8" ht="16.5" customHeight="1" x14ac:dyDescent="0.25">
      <c r="A143" s="92" t="s">
        <v>265</v>
      </c>
      <c r="B143" s="92" t="s">
        <v>264</v>
      </c>
      <c r="C143" s="101">
        <f t="shared" ref="C143:E143" si="27">C144</f>
        <v>89272.540000000008</v>
      </c>
      <c r="D143" s="93">
        <v>124700</v>
      </c>
      <c r="E143" s="93">
        <f t="shared" si="27"/>
        <v>124700</v>
      </c>
      <c r="F143" s="94">
        <v>5444.97</v>
      </c>
      <c r="G143" s="136">
        <f t="shared" si="25"/>
        <v>6.0992663589497953E-2</v>
      </c>
      <c r="H143" s="136">
        <f t="shared" si="26"/>
        <v>4.3664554931836408E-2</v>
      </c>
    </row>
    <row r="144" spans="1:8" ht="16.5" customHeight="1" x14ac:dyDescent="0.25">
      <c r="A144" s="92" t="s">
        <v>263</v>
      </c>
      <c r="B144" s="92" t="s">
        <v>262</v>
      </c>
      <c r="C144" s="101">
        <f>C145</f>
        <v>89272.540000000008</v>
      </c>
      <c r="D144" s="93">
        <v>124700</v>
      </c>
      <c r="E144" s="93">
        <f>E145</f>
        <v>124700</v>
      </c>
      <c r="F144" s="94">
        <v>5444.97</v>
      </c>
      <c r="G144" s="136">
        <f t="shared" si="25"/>
        <v>6.0992663589497953E-2</v>
      </c>
      <c r="H144" s="136">
        <f t="shared" si="26"/>
        <v>4.3664554931836408E-2</v>
      </c>
    </row>
    <row r="145" spans="1:8" s="128" customFormat="1" ht="16.5" customHeight="1" x14ac:dyDescent="0.25">
      <c r="A145" s="121" t="s">
        <v>117</v>
      </c>
      <c r="B145" s="121" t="s">
        <v>9</v>
      </c>
      <c r="C145" s="102">
        <f t="shared" ref="C145" si="28">SUM(C146:C164)</f>
        <v>89272.540000000008</v>
      </c>
      <c r="D145" s="122">
        <v>124700</v>
      </c>
      <c r="E145" s="122">
        <f t="shared" ref="E145" si="29">SUM(E146:E164)</f>
        <v>124700</v>
      </c>
      <c r="F145" s="123">
        <v>5444.97</v>
      </c>
      <c r="G145" s="137">
        <f t="shared" si="25"/>
        <v>6.0992663589497953E-2</v>
      </c>
      <c r="H145" s="137">
        <f t="shared" si="26"/>
        <v>4.3664554931836408E-2</v>
      </c>
    </row>
    <row r="146" spans="1:8" ht="16.5" customHeight="1" x14ac:dyDescent="0.25">
      <c r="A146" s="118" t="s">
        <v>120</v>
      </c>
      <c r="B146" s="118" t="s">
        <v>121</v>
      </c>
      <c r="C146" s="103">
        <v>0</v>
      </c>
      <c r="D146" s="119">
        <v>300</v>
      </c>
      <c r="E146" s="119">
        <v>300</v>
      </c>
      <c r="F146" s="120">
        <v>0</v>
      </c>
      <c r="G146" s="138" t="e">
        <f t="shared" si="25"/>
        <v>#DIV/0!</v>
      </c>
      <c r="H146" s="138">
        <f t="shared" si="26"/>
        <v>0</v>
      </c>
    </row>
    <row r="147" spans="1:8" ht="16.5" customHeight="1" x14ac:dyDescent="0.25">
      <c r="A147" s="118" t="s">
        <v>124</v>
      </c>
      <c r="B147" s="118" t="s">
        <v>125</v>
      </c>
      <c r="C147" s="103">
        <v>0</v>
      </c>
      <c r="D147" s="119">
        <v>0</v>
      </c>
      <c r="E147" s="119">
        <v>0</v>
      </c>
      <c r="F147" s="120">
        <v>0</v>
      </c>
      <c r="G147" s="138" t="e">
        <f t="shared" si="25"/>
        <v>#DIV/0!</v>
      </c>
      <c r="H147" s="138" t="e">
        <f t="shared" si="26"/>
        <v>#DIV/0!</v>
      </c>
    </row>
    <row r="148" spans="1:8" ht="16.5" customHeight="1" x14ac:dyDescent="0.25">
      <c r="A148" s="118" t="s">
        <v>126</v>
      </c>
      <c r="B148" s="118" t="s">
        <v>127</v>
      </c>
      <c r="C148" s="103">
        <v>243</v>
      </c>
      <c r="D148" s="119">
        <v>300</v>
      </c>
      <c r="E148" s="119">
        <v>300</v>
      </c>
      <c r="F148" s="120">
        <v>0</v>
      </c>
      <c r="G148" s="138">
        <f t="shared" si="25"/>
        <v>0</v>
      </c>
      <c r="H148" s="138">
        <f t="shared" si="26"/>
        <v>0</v>
      </c>
    </row>
    <row r="149" spans="1:8" ht="16.5" customHeight="1" x14ac:dyDescent="0.25">
      <c r="A149" s="118" t="s">
        <v>130</v>
      </c>
      <c r="B149" s="118" t="s">
        <v>131</v>
      </c>
      <c r="C149" s="103">
        <v>0</v>
      </c>
      <c r="D149" s="119">
        <v>0</v>
      </c>
      <c r="E149" s="119">
        <v>0</v>
      </c>
      <c r="F149" s="120">
        <v>0</v>
      </c>
      <c r="G149" s="138" t="e">
        <f t="shared" si="25"/>
        <v>#DIV/0!</v>
      </c>
      <c r="H149" s="138" t="e">
        <f t="shared" si="26"/>
        <v>#DIV/0!</v>
      </c>
    </row>
    <row r="150" spans="1:8" ht="16.5" customHeight="1" x14ac:dyDescent="0.25">
      <c r="A150" s="118" t="s">
        <v>132</v>
      </c>
      <c r="B150" s="118" t="s">
        <v>133</v>
      </c>
      <c r="C150" s="103">
        <v>355.71</v>
      </c>
      <c r="D150" s="119">
        <v>1000</v>
      </c>
      <c r="E150" s="119">
        <v>1000</v>
      </c>
      <c r="F150" s="120">
        <v>175</v>
      </c>
      <c r="G150" s="138">
        <f t="shared" si="25"/>
        <v>0.49197379888111104</v>
      </c>
      <c r="H150" s="138">
        <f t="shared" si="26"/>
        <v>0.17499999999999999</v>
      </c>
    </row>
    <row r="151" spans="1:8" ht="16.5" customHeight="1" x14ac:dyDescent="0.25">
      <c r="A151" s="118" t="s">
        <v>136</v>
      </c>
      <c r="B151" s="118" t="s">
        <v>137</v>
      </c>
      <c r="C151" s="103">
        <v>0</v>
      </c>
      <c r="D151" s="119">
        <v>0</v>
      </c>
      <c r="E151" s="119">
        <v>0</v>
      </c>
      <c r="F151" s="120">
        <v>0</v>
      </c>
      <c r="G151" s="138" t="e">
        <f t="shared" si="25"/>
        <v>#DIV/0!</v>
      </c>
      <c r="H151" s="138" t="e">
        <f t="shared" si="26"/>
        <v>#DIV/0!</v>
      </c>
    </row>
    <row r="152" spans="1:8" ht="16.5" customHeight="1" x14ac:dyDescent="0.25">
      <c r="A152" s="118" t="s">
        <v>138</v>
      </c>
      <c r="B152" s="118" t="s">
        <v>139</v>
      </c>
      <c r="C152" s="103">
        <v>0</v>
      </c>
      <c r="D152" s="119">
        <v>0</v>
      </c>
      <c r="E152" s="119">
        <v>0</v>
      </c>
      <c r="F152" s="120">
        <v>0</v>
      </c>
      <c r="G152" s="138" t="e">
        <f t="shared" si="25"/>
        <v>#DIV/0!</v>
      </c>
      <c r="H152" s="138" t="e">
        <f t="shared" si="26"/>
        <v>#DIV/0!</v>
      </c>
    </row>
    <row r="153" spans="1:8" ht="16.5" customHeight="1" x14ac:dyDescent="0.25">
      <c r="A153" s="118" t="s">
        <v>146</v>
      </c>
      <c r="B153" s="118" t="s">
        <v>147</v>
      </c>
      <c r="C153" s="103">
        <v>1013.45</v>
      </c>
      <c r="D153" s="119">
        <v>1500</v>
      </c>
      <c r="E153" s="119">
        <v>1500</v>
      </c>
      <c r="F153" s="120">
        <v>0</v>
      </c>
      <c r="G153" s="138">
        <f t="shared" si="25"/>
        <v>0</v>
      </c>
      <c r="H153" s="138">
        <f t="shared" si="26"/>
        <v>0</v>
      </c>
    </row>
    <row r="154" spans="1:8" ht="16.5" customHeight="1" x14ac:dyDescent="0.25">
      <c r="A154" s="118" t="s">
        <v>148</v>
      </c>
      <c r="B154" s="118" t="s">
        <v>149</v>
      </c>
      <c r="C154" s="103">
        <v>0</v>
      </c>
      <c r="D154" s="119">
        <v>0</v>
      </c>
      <c r="E154" s="119">
        <v>0</v>
      </c>
      <c r="F154" s="120">
        <v>0</v>
      </c>
      <c r="G154" s="138" t="e">
        <f t="shared" si="25"/>
        <v>#DIV/0!</v>
      </c>
      <c r="H154" s="138" t="e">
        <f t="shared" si="26"/>
        <v>#DIV/0!</v>
      </c>
    </row>
    <row r="155" spans="1:8" ht="16.5" customHeight="1" x14ac:dyDescent="0.25">
      <c r="A155" s="118" t="s">
        <v>150</v>
      </c>
      <c r="B155" s="118" t="s">
        <v>151</v>
      </c>
      <c r="C155" s="103">
        <v>0.48</v>
      </c>
      <c r="D155" s="119">
        <v>3000</v>
      </c>
      <c r="E155" s="119">
        <v>3000</v>
      </c>
      <c r="F155" s="120">
        <v>0</v>
      </c>
      <c r="G155" s="138">
        <f t="shared" si="25"/>
        <v>0</v>
      </c>
      <c r="H155" s="138">
        <f t="shared" si="26"/>
        <v>0</v>
      </c>
    </row>
    <row r="156" spans="1:8" ht="16.5" customHeight="1" x14ac:dyDescent="0.25">
      <c r="A156" s="118" t="s">
        <v>154</v>
      </c>
      <c r="B156" s="118" t="s">
        <v>155</v>
      </c>
      <c r="C156" s="103">
        <v>0</v>
      </c>
      <c r="D156" s="119">
        <v>1000</v>
      </c>
      <c r="E156" s="119">
        <v>1000</v>
      </c>
      <c r="F156" s="120">
        <v>0</v>
      </c>
      <c r="G156" s="138" t="e">
        <f t="shared" si="25"/>
        <v>#DIV/0!</v>
      </c>
      <c r="H156" s="138">
        <f t="shared" si="26"/>
        <v>0</v>
      </c>
    </row>
    <row r="157" spans="1:8" ht="16.5" customHeight="1" x14ac:dyDescent="0.25">
      <c r="A157" s="118" t="s">
        <v>158</v>
      </c>
      <c r="B157" s="118" t="s">
        <v>159</v>
      </c>
      <c r="C157" s="103">
        <v>73575.27</v>
      </c>
      <c r="D157" s="119">
        <v>100000</v>
      </c>
      <c r="E157" s="119">
        <v>100000</v>
      </c>
      <c r="F157" s="120">
        <v>47</v>
      </c>
      <c r="G157" s="138">
        <f t="shared" si="25"/>
        <v>6.388015973301898E-4</v>
      </c>
      <c r="H157" s="138">
        <f t="shared" si="26"/>
        <v>4.6999999999999999E-4</v>
      </c>
    </row>
    <row r="158" spans="1:8" ht="16.5" customHeight="1" x14ac:dyDescent="0.25">
      <c r="A158" s="118" t="s">
        <v>160</v>
      </c>
      <c r="B158" s="118" t="s">
        <v>161</v>
      </c>
      <c r="C158" s="103">
        <v>38.4</v>
      </c>
      <c r="D158" s="119">
        <v>100</v>
      </c>
      <c r="E158" s="119">
        <v>100</v>
      </c>
      <c r="F158" s="120">
        <v>3122.78</v>
      </c>
      <c r="G158" s="138">
        <f t="shared" si="25"/>
        <v>81.322395833333346</v>
      </c>
      <c r="H158" s="138">
        <f t="shared" si="26"/>
        <v>31.227800000000002</v>
      </c>
    </row>
    <row r="159" spans="1:8" ht="16.5" customHeight="1" x14ac:dyDescent="0.25">
      <c r="A159" s="118" t="s">
        <v>162</v>
      </c>
      <c r="B159" s="118" t="s">
        <v>163</v>
      </c>
      <c r="C159" s="103">
        <v>9993.2900000000009</v>
      </c>
      <c r="D159" s="119">
        <v>10000</v>
      </c>
      <c r="E159" s="119">
        <v>10000</v>
      </c>
      <c r="F159" s="120">
        <v>1600</v>
      </c>
      <c r="G159" s="138">
        <f t="shared" si="25"/>
        <v>0.16010743208693032</v>
      </c>
      <c r="H159" s="138">
        <f t="shared" si="26"/>
        <v>0.16</v>
      </c>
    </row>
    <row r="160" spans="1:8" ht="16.5" customHeight="1" x14ac:dyDescent="0.25">
      <c r="A160" s="118" t="s">
        <v>166</v>
      </c>
      <c r="B160" s="118" t="s">
        <v>165</v>
      </c>
      <c r="C160" s="103">
        <v>907.78</v>
      </c>
      <c r="D160" s="119">
        <v>1500</v>
      </c>
      <c r="E160" s="119">
        <v>1500</v>
      </c>
      <c r="F160" s="120">
        <v>0</v>
      </c>
      <c r="G160" s="138">
        <f t="shared" si="25"/>
        <v>0</v>
      </c>
      <c r="H160" s="138">
        <f t="shared" si="26"/>
        <v>0</v>
      </c>
    </row>
    <row r="161" spans="1:8" ht="16.5" customHeight="1" x14ac:dyDescent="0.25">
      <c r="A161" s="118" t="s">
        <v>171</v>
      </c>
      <c r="B161" s="118" t="s">
        <v>172</v>
      </c>
      <c r="C161" s="103">
        <v>0</v>
      </c>
      <c r="D161" s="119">
        <v>0</v>
      </c>
      <c r="E161" s="119">
        <v>0</v>
      </c>
      <c r="F161" s="120">
        <v>0</v>
      </c>
      <c r="G161" s="138" t="e">
        <f t="shared" si="25"/>
        <v>#DIV/0!</v>
      </c>
      <c r="H161" s="138" t="e">
        <f t="shared" si="26"/>
        <v>#DIV/0!</v>
      </c>
    </row>
    <row r="162" spans="1:8" ht="16.5" customHeight="1" x14ac:dyDescent="0.25">
      <c r="A162" s="118" t="s">
        <v>173</v>
      </c>
      <c r="B162" s="118" t="s">
        <v>174</v>
      </c>
      <c r="C162" s="103">
        <v>359.5</v>
      </c>
      <c r="D162" s="119">
        <v>1500</v>
      </c>
      <c r="E162" s="119">
        <v>1500</v>
      </c>
      <c r="F162" s="120">
        <v>0</v>
      </c>
      <c r="G162" s="138">
        <f t="shared" si="25"/>
        <v>0</v>
      </c>
      <c r="H162" s="138">
        <f t="shared" si="26"/>
        <v>0</v>
      </c>
    </row>
    <row r="163" spans="1:8" ht="16.5" customHeight="1" x14ac:dyDescent="0.25">
      <c r="A163" s="118" t="s">
        <v>175</v>
      </c>
      <c r="B163" s="118" t="s">
        <v>176</v>
      </c>
      <c r="C163" s="103">
        <v>80</v>
      </c>
      <c r="D163" s="119">
        <v>500</v>
      </c>
      <c r="E163" s="119">
        <v>500</v>
      </c>
      <c r="F163" s="120">
        <v>80</v>
      </c>
      <c r="G163" s="138">
        <f t="shared" si="25"/>
        <v>1</v>
      </c>
      <c r="H163" s="138">
        <f t="shared" si="26"/>
        <v>0.16</v>
      </c>
    </row>
    <row r="164" spans="1:8" ht="16.5" customHeight="1" x14ac:dyDescent="0.25">
      <c r="A164" s="118" t="s">
        <v>181</v>
      </c>
      <c r="B164" s="118" t="s">
        <v>168</v>
      </c>
      <c r="C164" s="103">
        <v>2705.66</v>
      </c>
      <c r="D164" s="119">
        <v>4000</v>
      </c>
      <c r="E164" s="119">
        <v>4000</v>
      </c>
      <c r="F164" s="120">
        <v>420.19</v>
      </c>
      <c r="G164" s="138">
        <f t="shared" si="25"/>
        <v>0.1553003703347797</v>
      </c>
      <c r="H164" s="138">
        <f t="shared" si="26"/>
        <v>0.1050475</v>
      </c>
    </row>
    <row r="165" spans="1:8" ht="16.5" customHeight="1" x14ac:dyDescent="0.25">
      <c r="A165" s="92" t="s">
        <v>261</v>
      </c>
      <c r="B165" s="92" t="s">
        <v>260</v>
      </c>
      <c r="C165" s="101">
        <f>C166+C194+C214</f>
        <v>102198.07999999999</v>
      </c>
      <c r="D165" s="93">
        <v>130000</v>
      </c>
      <c r="E165" s="93">
        <f>E166+E194+E214</f>
        <v>210296</v>
      </c>
      <c r="F165" s="94">
        <v>155998.57</v>
      </c>
      <c r="G165" s="136">
        <f t="shared" si="25"/>
        <v>1.5264334711571883</v>
      </c>
      <c r="H165" s="136">
        <f t="shared" si="26"/>
        <v>1.199989</v>
      </c>
    </row>
    <row r="166" spans="1:8" ht="16.5" customHeight="1" x14ac:dyDescent="0.25">
      <c r="A166" s="92" t="s">
        <v>259</v>
      </c>
      <c r="B166" s="92" t="s">
        <v>300</v>
      </c>
      <c r="C166" s="93">
        <f t="shared" ref="C166:D166" si="30">C167+C186+C189</f>
        <v>51903.469999999994</v>
      </c>
      <c r="D166" s="93">
        <f t="shared" si="30"/>
        <v>30000</v>
      </c>
      <c r="E166" s="93">
        <f>E167+E186+E189</f>
        <v>68768</v>
      </c>
      <c r="F166" s="93">
        <f>F167+F186+F189</f>
        <v>118044.18</v>
      </c>
      <c r="G166" s="136">
        <f t="shared" si="25"/>
        <v>2.2743022768997911</v>
      </c>
      <c r="H166" s="136">
        <f t="shared" si="26"/>
        <v>3.9348059999999996</v>
      </c>
    </row>
    <row r="167" spans="1:8" s="128" customFormat="1" ht="16.5" customHeight="1" x14ac:dyDescent="0.25">
      <c r="A167" s="121" t="s">
        <v>117</v>
      </c>
      <c r="B167" s="121" t="s">
        <v>9</v>
      </c>
      <c r="C167" s="102">
        <f t="shared" ref="C167" si="31">SUM(C168:C185)</f>
        <v>51903.469999999994</v>
      </c>
      <c r="D167" s="122">
        <v>26500</v>
      </c>
      <c r="E167" s="122">
        <f t="shared" ref="E167" si="32">SUM(E168:E185)</f>
        <v>65268</v>
      </c>
      <c r="F167" s="123">
        <v>13535.48</v>
      </c>
      <c r="G167" s="137">
        <f t="shared" si="25"/>
        <v>0.26078179358721104</v>
      </c>
      <c r="H167" s="137">
        <f t="shared" si="26"/>
        <v>0.51077283018867925</v>
      </c>
    </row>
    <row r="168" spans="1:8" ht="16.5" customHeight="1" x14ac:dyDescent="0.25">
      <c r="A168" s="118" t="s">
        <v>120</v>
      </c>
      <c r="B168" s="118" t="s">
        <v>121</v>
      </c>
      <c r="C168" s="103">
        <v>2763.58</v>
      </c>
      <c r="D168" s="119">
        <v>2300</v>
      </c>
      <c r="E168" s="119">
        <v>6786</v>
      </c>
      <c r="F168" s="120">
        <v>4735.0600000000004</v>
      </c>
      <c r="G168" s="138">
        <f t="shared" si="25"/>
        <v>1.7133790228616506</v>
      </c>
      <c r="H168" s="138">
        <f t="shared" si="26"/>
        <v>2.0587217391304349</v>
      </c>
    </row>
    <row r="169" spans="1:8" ht="16.5" customHeight="1" x14ac:dyDescent="0.25">
      <c r="A169" s="118" t="s">
        <v>126</v>
      </c>
      <c r="B169" s="118" t="s">
        <v>127</v>
      </c>
      <c r="C169" s="103">
        <v>0</v>
      </c>
      <c r="D169" s="119">
        <v>0</v>
      </c>
      <c r="E169" s="119">
        <v>0</v>
      </c>
      <c r="F169" s="120">
        <v>0</v>
      </c>
      <c r="G169" s="138" t="e">
        <f t="shared" si="25"/>
        <v>#DIV/0!</v>
      </c>
      <c r="H169" s="138" t="e">
        <f t="shared" si="26"/>
        <v>#DIV/0!</v>
      </c>
    </row>
    <row r="170" spans="1:8" ht="16.5" customHeight="1" x14ac:dyDescent="0.25">
      <c r="A170" s="118" t="s">
        <v>130</v>
      </c>
      <c r="B170" s="118" t="s">
        <v>131</v>
      </c>
      <c r="C170" s="103">
        <v>0</v>
      </c>
      <c r="D170" s="119">
        <v>0</v>
      </c>
      <c r="E170" s="119">
        <v>100</v>
      </c>
      <c r="F170" s="120">
        <v>0</v>
      </c>
      <c r="G170" s="138" t="e">
        <f t="shared" si="25"/>
        <v>#DIV/0!</v>
      </c>
      <c r="H170" s="138" t="e">
        <f t="shared" si="26"/>
        <v>#DIV/0!</v>
      </c>
    </row>
    <row r="171" spans="1:8" ht="16.5" customHeight="1" x14ac:dyDescent="0.25">
      <c r="A171" s="118" t="s">
        <v>132</v>
      </c>
      <c r="B171" s="118" t="s">
        <v>133</v>
      </c>
      <c r="C171" s="103">
        <v>174.56</v>
      </c>
      <c r="D171" s="119">
        <v>100</v>
      </c>
      <c r="E171" s="119">
        <v>100</v>
      </c>
      <c r="F171" s="120">
        <v>0</v>
      </c>
      <c r="G171" s="138">
        <f t="shared" si="25"/>
        <v>0</v>
      </c>
      <c r="H171" s="138">
        <f t="shared" si="26"/>
        <v>0</v>
      </c>
    </row>
    <row r="172" spans="1:8" ht="16.5" customHeight="1" x14ac:dyDescent="0.25">
      <c r="A172" s="118" t="s">
        <v>136</v>
      </c>
      <c r="B172" s="118" t="s">
        <v>137</v>
      </c>
      <c r="C172" s="103">
        <v>0</v>
      </c>
      <c r="D172" s="119">
        <v>0</v>
      </c>
      <c r="E172" s="119">
        <v>0</v>
      </c>
      <c r="F172" s="120">
        <v>0</v>
      </c>
      <c r="G172" s="138" t="e">
        <f t="shared" si="25"/>
        <v>#DIV/0!</v>
      </c>
      <c r="H172" s="138" t="e">
        <f t="shared" si="26"/>
        <v>#DIV/0!</v>
      </c>
    </row>
    <row r="173" spans="1:8" ht="16.5" customHeight="1" x14ac:dyDescent="0.25">
      <c r="A173" s="118" t="s">
        <v>138</v>
      </c>
      <c r="B173" s="118" t="s">
        <v>139</v>
      </c>
      <c r="C173" s="103">
        <v>0</v>
      </c>
      <c r="D173" s="119">
        <v>0</v>
      </c>
      <c r="E173" s="119">
        <v>250</v>
      </c>
      <c r="F173" s="120">
        <v>0</v>
      </c>
      <c r="G173" s="138" t="e">
        <f t="shared" si="25"/>
        <v>#DIV/0!</v>
      </c>
      <c r="H173" s="138" t="e">
        <f t="shared" si="26"/>
        <v>#DIV/0!</v>
      </c>
    </row>
    <row r="174" spans="1:8" ht="16.5" customHeight="1" x14ac:dyDescent="0.25">
      <c r="A174" s="118" t="s">
        <v>146</v>
      </c>
      <c r="B174" s="118" t="s">
        <v>147</v>
      </c>
      <c r="C174" s="103">
        <v>337.64</v>
      </c>
      <c r="D174" s="119">
        <v>700</v>
      </c>
      <c r="E174" s="119">
        <v>700</v>
      </c>
      <c r="F174" s="120">
        <v>2342.6999999999998</v>
      </c>
      <c r="G174" s="138">
        <f t="shared" si="25"/>
        <v>6.9384551593413102</v>
      </c>
      <c r="H174" s="138">
        <f t="shared" si="26"/>
        <v>3.3467142857142855</v>
      </c>
    </row>
    <row r="175" spans="1:8" ht="16.5" customHeight="1" x14ac:dyDescent="0.25">
      <c r="A175" s="118" t="s">
        <v>148</v>
      </c>
      <c r="B175" s="118" t="s">
        <v>149</v>
      </c>
      <c r="C175" s="103">
        <v>0</v>
      </c>
      <c r="D175" s="119">
        <v>0</v>
      </c>
      <c r="E175" s="119">
        <v>0</v>
      </c>
      <c r="F175" s="120">
        <v>0</v>
      </c>
      <c r="G175" s="138" t="e">
        <f t="shared" si="25"/>
        <v>#DIV/0!</v>
      </c>
      <c r="H175" s="138" t="e">
        <f t="shared" si="26"/>
        <v>#DIV/0!</v>
      </c>
    </row>
    <row r="176" spans="1:8" ht="16.5" customHeight="1" x14ac:dyDescent="0.25">
      <c r="A176" s="118" t="s">
        <v>150</v>
      </c>
      <c r="B176" s="118" t="s">
        <v>151</v>
      </c>
      <c r="C176" s="103">
        <v>2000</v>
      </c>
      <c r="D176" s="119">
        <v>2900</v>
      </c>
      <c r="E176" s="119">
        <v>2900</v>
      </c>
      <c r="F176" s="120">
        <v>0</v>
      </c>
      <c r="G176" s="138">
        <f t="shared" si="25"/>
        <v>0</v>
      </c>
      <c r="H176" s="138">
        <f t="shared" si="26"/>
        <v>0</v>
      </c>
    </row>
    <row r="177" spans="1:8" ht="16.5" customHeight="1" x14ac:dyDescent="0.25">
      <c r="A177" s="118" t="s">
        <v>154</v>
      </c>
      <c r="B177" s="118" t="s">
        <v>155</v>
      </c>
      <c r="C177" s="103">
        <v>0</v>
      </c>
      <c r="D177" s="119">
        <v>0</v>
      </c>
      <c r="E177" s="119">
        <v>0</v>
      </c>
      <c r="F177" s="120">
        <v>0</v>
      </c>
      <c r="G177" s="138" t="e">
        <f t="shared" si="25"/>
        <v>#DIV/0!</v>
      </c>
      <c r="H177" s="138" t="e">
        <f t="shared" si="26"/>
        <v>#DIV/0!</v>
      </c>
    </row>
    <row r="178" spans="1:8" ht="16.5" customHeight="1" x14ac:dyDescent="0.25">
      <c r="A178" s="118" t="s">
        <v>156</v>
      </c>
      <c r="B178" s="118" t="s">
        <v>157</v>
      </c>
      <c r="C178" s="103">
        <v>0</v>
      </c>
      <c r="D178" s="119">
        <v>0</v>
      </c>
      <c r="E178" s="119">
        <v>0</v>
      </c>
      <c r="F178" s="120">
        <v>0</v>
      </c>
      <c r="G178" s="138" t="e">
        <f t="shared" si="25"/>
        <v>#DIV/0!</v>
      </c>
      <c r="H178" s="138" t="e">
        <f t="shared" si="26"/>
        <v>#DIV/0!</v>
      </c>
    </row>
    <row r="179" spans="1:8" ht="16.5" customHeight="1" x14ac:dyDescent="0.25">
      <c r="A179" s="118" t="s">
        <v>158</v>
      </c>
      <c r="B179" s="118" t="s">
        <v>159</v>
      </c>
      <c r="C179" s="103">
        <v>37859.67</v>
      </c>
      <c r="D179" s="119">
        <v>14000</v>
      </c>
      <c r="E179" s="119">
        <v>29300</v>
      </c>
      <c r="F179" s="120">
        <v>2833.24</v>
      </c>
      <c r="G179" s="138">
        <f t="shared" si="25"/>
        <v>7.4835306277101721E-2</v>
      </c>
      <c r="H179" s="138">
        <f t="shared" si="26"/>
        <v>0.2023742857142857</v>
      </c>
    </row>
    <row r="180" spans="1:8" ht="16.5" customHeight="1" x14ac:dyDescent="0.25">
      <c r="A180" s="118" t="s">
        <v>160</v>
      </c>
      <c r="B180" s="118" t="s">
        <v>161</v>
      </c>
      <c r="C180" s="103">
        <v>0</v>
      </c>
      <c r="D180" s="119">
        <v>0</v>
      </c>
      <c r="E180" s="119">
        <v>2000</v>
      </c>
      <c r="F180" s="120">
        <v>0</v>
      </c>
      <c r="G180" s="138" t="e">
        <f t="shared" si="25"/>
        <v>#DIV/0!</v>
      </c>
      <c r="H180" s="138" t="e">
        <f t="shared" si="26"/>
        <v>#DIV/0!</v>
      </c>
    </row>
    <row r="181" spans="1:8" ht="16.5" customHeight="1" x14ac:dyDescent="0.25">
      <c r="A181" s="118" t="s">
        <v>162</v>
      </c>
      <c r="B181" s="118" t="s">
        <v>163</v>
      </c>
      <c r="C181" s="103">
        <v>2612.5</v>
      </c>
      <c r="D181" s="119">
        <v>1200</v>
      </c>
      <c r="E181" s="119">
        <v>17832</v>
      </c>
      <c r="F181" s="120">
        <v>2875</v>
      </c>
      <c r="G181" s="138">
        <f t="shared" si="25"/>
        <v>1.1004784688995215</v>
      </c>
      <c r="H181" s="138">
        <f t="shared" si="26"/>
        <v>2.3958333333333335</v>
      </c>
    </row>
    <row r="182" spans="1:8" ht="16.5" customHeight="1" x14ac:dyDescent="0.25">
      <c r="A182" s="118" t="s">
        <v>166</v>
      </c>
      <c r="B182" s="118" t="s">
        <v>165</v>
      </c>
      <c r="C182" s="103">
        <v>4731.24</v>
      </c>
      <c r="D182" s="119">
        <v>2500</v>
      </c>
      <c r="E182" s="119">
        <v>2500</v>
      </c>
      <c r="F182" s="120">
        <v>749.48</v>
      </c>
      <c r="G182" s="138">
        <f t="shared" si="25"/>
        <v>0.15841090284999282</v>
      </c>
      <c r="H182" s="138">
        <f t="shared" si="26"/>
        <v>0.299792</v>
      </c>
    </row>
    <row r="183" spans="1:8" ht="16.5" customHeight="1" x14ac:dyDescent="0.25">
      <c r="A183" s="118" t="s">
        <v>171</v>
      </c>
      <c r="B183" s="118" t="s">
        <v>172</v>
      </c>
      <c r="C183" s="103">
        <v>0</v>
      </c>
      <c r="D183" s="119">
        <v>0</v>
      </c>
      <c r="E183" s="119">
        <v>0</v>
      </c>
      <c r="F183" s="120">
        <v>0</v>
      </c>
      <c r="G183" s="138" t="e">
        <f t="shared" si="25"/>
        <v>#DIV/0!</v>
      </c>
      <c r="H183" s="138" t="e">
        <f t="shared" si="26"/>
        <v>#DIV/0!</v>
      </c>
    </row>
    <row r="184" spans="1:8" ht="16.5" customHeight="1" x14ac:dyDescent="0.25">
      <c r="A184" s="118" t="s">
        <v>173</v>
      </c>
      <c r="B184" s="118" t="s">
        <v>174</v>
      </c>
      <c r="C184" s="103">
        <v>1424.28</v>
      </c>
      <c r="D184" s="119">
        <v>2500</v>
      </c>
      <c r="E184" s="119">
        <v>2500</v>
      </c>
      <c r="F184" s="120">
        <v>0</v>
      </c>
      <c r="G184" s="138">
        <f t="shared" si="25"/>
        <v>0</v>
      </c>
      <c r="H184" s="138">
        <f t="shared" si="26"/>
        <v>0</v>
      </c>
    </row>
    <row r="185" spans="1:8" ht="16.5" customHeight="1" x14ac:dyDescent="0.25">
      <c r="A185" s="118" t="s">
        <v>181</v>
      </c>
      <c r="B185" s="118" t="s">
        <v>168</v>
      </c>
      <c r="C185" s="103">
        <v>0</v>
      </c>
      <c r="D185" s="119">
        <v>300</v>
      </c>
      <c r="E185" s="119">
        <v>300</v>
      </c>
      <c r="F185" s="120">
        <v>0</v>
      </c>
      <c r="G185" s="138" t="e">
        <f t="shared" si="25"/>
        <v>#DIV/0!</v>
      </c>
      <c r="H185" s="138">
        <f t="shared" si="26"/>
        <v>0</v>
      </c>
    </row>
    <row r="186" spans="1:8" s="128" customFormat="1" ht="16.5" customHeight="1" x14ac:dyDescent="0.25">
      <c r="A186" s="121" t="s">
        <v>182</v>
      </c>
      <c r="B186" s="121" t="s">
        <v>35</v>
      </c>
      <c r="C186" s="102">
        <f t="shared" ref="C186" si="33">SUM(C187:C188)</f>
        <v>0</v>
      </c>
      <c r="D186" s="122">
        <v>0</v>
      </c>
      <c r="E186" s="122">
        <f t="shared" ref="E186" si="34">SUM(E187:E188)</f>
        <v>0</v>
      </c>
      <c r="F186" s="123">
        <v>0</v>
      </c>
      <c r="G186" s="137" t="e">
        <f t="shared" si="25"/>
        <v>#DIV/0!</v>
      </c>
      <c r="H186" s="137" t="e">
        <f t="shared" si="26"/>
        <v>#DIV/0!</v>
      </c>
    </row>
    <row r="187" spans="1:8" ht="16.5" customHeight="1" x14ac:dyDescent="0.25">
      <c r="A187" s="118" t="s">
        <v>185</v>
      </c>
      <c r="B187" s="118" t="s">
        <v>186</v>
      </c>
      <c r="C187" s="103">
        <v>0</v>
      </c>
      <c r="D187" s="119">
        <v>0</v>
      </c>
      <c r="E187" s="119">
        <v>0</v>
      </c>
      <c r="F187" s="120">
        <v>0</v>
      </c>
      <c r="G187" s="138" t="e">
        <f t="shared" si="25"/>
        <v>#DIV/0!</v>
      </c>
      <c r="H187" s="138" t="e">
        <f t="shared" si="26"/>
        <v>#DIV/0!</v>
      </c>
    </row>
    <row r="188" spans="1:8" ht="16.5" customHeight="1" x14ac:dyDescent="0.25">
      <c r="A188" s="118" t="s">
        <v>187</v>
      </c>
      <c r="B188" s="118" t="s">
        <v>188</v>
      </c>
      <c r="C188" s="103">
        <v>0</v>
      </c>
      <c r="D188" s="119">
        <v>0</v>
      </c>
      <c r="E188" s="119">
        <v>0</v>
      </c>
      <c r="F188" s="120">
        <v>0</v>
      </c>
      <c r="G188" s="138" t="e">
        <f t="shared" si="25"/>
        <v>#DIV/0!</v>
      </c>
      <c r="H188" s="138" t="e">
        <f t="shared" si="26"/>
        <v>#DIV/0!</v>
      </c>
    </row>
    <row r="189" spans="1:8" s="128" customFormat="1" ht="16.5" customHeight="1" x14ac:dyDescent="0.25">
      <c r="A189" s="121" t="s">
        <v>193</v>
      </c>
      <c r="B189" s="121" t="s">
        <v>194</v>
      </c>
      <c r="C189" s="102">
        <f>C190+C191</f>
        <v>0</v>
      </c>
      <c r="D189" s="102">
        <f t="shared" ref="D189:F189" si="35">D190+D191</f>
        <v>3500</v>
      </c>
      <c r="E189" s="102">
        <f t="shared" si="35"/>
        <v>3500</v>
      </c>
      <c r="F189" s="102">
        <f t="shared" si="35"/>
        <v>104508.7</v>
      </c>
      <c r="G189" s="137" t="e">
        <f t="shared" si="25"/>
        <v>#DIV/0!</v>
      </c>
      <c r="H189" s="137">
        <f t="shared" si="26"/>
        <v>29.859628571428569</v>
      </c>
    </row>
    <row r="190" spans="1:8" ht="16.5" customHeight="1" x14ac:dyDescent="0.25">
      <c r="A190" s="118" t="s">
        <v>305</v>
      </c>
      <c r="B190" s="118" t="s">
        <v>295</v>
      </c>
      <c r="C190" s="103">
        <v>0</v>
      </c>
      <c r="D190" s="119">
        <v>0</v>
      </c>
      <c r="E190" s="119">
        <v>0</v>
      </c>
      <c r="F190" s="120">
        <v>104508.7</v>
      </c>
      <c r="G190" s="138" t="e">
        <f t="shared" si="25"/>
        <v>#DIV/0!</v>
      </c>
      <c r="H190" s="138" t="e">
        <f t="shared" si="26"/>
        <v>#DIV/0!</v>
      </c>
    </row>
    <row r="191" spans="1:8" ht="16.5" customHeight="1" x14ac:dyDescent="0.25">
      <c r="A191" s="118" t="s">
        <v>197</v>
      </c>
      <c r="B191" s="118" t="s">
        <v>198</v>
      </c>
      <c r="C191" s="103">
        <v>0</v>
      </c>
      <c r="D191" s="119">
        <v>3500</v>
      </c>
      <c r="E191" s="119">
        <v>3500</v>
      </c>
      <c r="F191" s="120">
        <v>0</v>
      </c>
      <c r="G191" s="138" t="e">
        <f t="shared" si="25"/>
        <v>#DIV/0!</v>
      </c>
      <c r="H191" s="138">
        <f t="shared" si="26"/>
        <v>0</v>
      </c>
    </row>
    <row r="192" spans="1:8" s="128" customFormat="1" ht="16.5" customHeight="1" x14ac:dyDescent="0.25">
      <c r="A192" s="121" t="s">
        <v>304</v>
      </c>
      <c r="B192" s="121" t="s">
        <v>303</v>
      </c>
      <c r="C192" s="102">
        <v>0</v>
      </c>
      <c r="D192" s="122">
        <v>0</v>
      </c>
      <c r="E192" s="122">
        <v>0</v>
      </c>
      <c r="F192" s="123">
        <v>0</v>
      </c>
      <c r="G192" s="137" t="e">
        <f t="shared" si="25"/>
        <v>#DIV/0!</v>
      </c>
      <c r="H192" s="137" t="e">
        <f t="shared" si="26"/>
        <v>#DIV/0!</v>
      </c>
    </row>
    <row r="193" spans="1:8" ht="16.5" customHeight="1" x14ac:dyDescent="0.25">
      <c r="A193" s="118" t="s">
        <v>302</v>
      </c>
      <c r="B193" s="118" t="s">
        <v>301</v>
      </c>
      <c r="C193" s="103">
        <v>0</v>
      </c>
      <c r="D193" s="119">
        <v>0</v>
      </c>
      <c r="E193" s="119">
        <v>0</v>
      </c>
      <c r="F193" s="120">
        <v>0</v>
      </c>
      <c r="G193" s="138" t="e">
        <f t="shared" si="25"/>
        <v>#DIV/0!</v>
      </c>
      <c r="H193" s="138" t="e">
        <f t="shared" si="26"/>
        <v>#DIV/0!</v>
      </c>
    </row>
    <row r="194" spans="1:8" ht="16.5" customHeight="1" x14ac:dyDescent="0.25">
      <c r="A194" s="92" t="s">
        <v>258</v>
      </c>
      <c r="B194" s="92" t="s">
        <v>257</v>
      </c>
      <c r="C194" s="101">
        <f>C195</f>
        <v>50294.609999999993</v>
      </c>
      <c r="D194" s="93">
        <v>100000</v>
      </c>
      <c r="E194" s="93">
        <f>E195</f>
        <v>100000</v>
      </c>
      <c r="F194" s="94">
        <v>37954.39</v>
      </c>
      <c r="G194" s="136">
        <f t="shared" si="25"/>
        <v>0.75464130251730765</v>
      </c>
      <c r="H194" s="136">
        <f t="shared" si="26"/>
        <v>0.37954389999999999</v>
      </c>
    </row>
    <row r="195" spans="1:8" s="128" customFormat="1" ht="16.5" customHeight="1" x14ac:dyDescent="0.25">
      <c r="A195" s="121" t="s">
        <v>117</v>
      </c>
      <c r="B195" s="121" t="s">
        <v>9</v>
      </c>
      <c r="C195" s="102">
        <f t="shared" ref="C195" si="36">SUM(C196:C213)</f>
        <v>50294.609999999993</v>
      </c>
      <c r="D195" s="122">
        <v>100000</v>
      </c>
      <c r="E195" s="122">
        <f t="shared" ref="E195" si="37">SUM(E196:E213)</f>
        <v>100000</v>
      </c>
      <c r="F195" s="123">
        <v>37954.39</v>
      </c>
      <c r="G195" s="137">
        <f t="shared" si="25"/>
        <v>0.75464130251730765</v>
      </c>
      <c r="H195" s="137">
        <f t="shared" si="26"/>
        <v>0.37954389999999999</v>
      </c>
    </row>
    <row r="196" spans="1:8" ht="16.5" customHeight="1" x14ac:dyDescent="0.25">
      <c r="A196" s="118" t="s">
        <v>120</v>
      </c>
      <c r="B196" s="118" t="s">
        <v>121</v>
      </c>
      <c r="C196" s="103">
        <v>7218.26</v>
      </c>
      <c r="D196" s="119">
        <v>8000</v>
      </c>
      <c r="E196" s="119">
        <v>8000</v>
      </c>
      <c r="F196" s="120">
        <v>3027.22</v>
      </c>
      <c r="G196" s="138">
        <f t="shared" si="25"/>
        <v>0.4193836187668496</v>
      </c>
      <c r="H196" s="138">
        <f t="shared" si="26"/>
        <v>0.37840249999999997</v>
      </c>
    </row>
    <row r="197" spans="1:8" ht="16.5" customHeight="1" x14ac:dyDescent="0.25">
      <c r="A197" s="118" t="s">
        <v>126</v>
      </c>
      <c r="B197" s="118" t="s">
        <v>127</v>
      </c>
      <c r="C197" s="103">
        <v>0</v>
      </c>
      <c r="D197" s="119">
        <v>1000</v>
      </c>
      <c r="E197" s="119">
        <v>1000</v>
      </c>
      <c r="F197" s="120">
        <v>569.5</v>
      </c>
      <c r="G197" s="138" t="e">
        <f t="shared" si="25"/>
        <v>#DIV/0!</v>
      </c>
      <c r="H197" s="138">
        <f t="shared" si="26"/>
        <v>0.56950000000000001</v>
      </c>
    </row>
    <row r="198" spans="1:8" ht="16.5" customHeight="1" x14ac:dyDescent="0.25">
      <c r="A198" s="118" t="s">
        <v>130</v>
      </c>
      <c r="B198" s="118" t="s">
        <v>131</v>
      </c>
      <c r="C198" s="103">
        <v>50</v>
      </c>
      <c r="D198" s="119">
        <v>1000</v>
      </c>
      <c r="E198" s="119">
        <v>1000</v>
      </c>
      <c r="F198" s="120">
        <v>227.47</v>
      </c>
      <c r="G198" s="138">
        <f t="shared" si="25"/>
        <v>4.5494000000000003</v>
      </c>
      <c r="H198" s="138">
        <f t="shared" si="26"/>
        <v>0.22747000000000001</v>
      </c>
    </row>
    <row r="199" spans="1:8" ht="16.5" customHeight="1" x14ac:dyDescent="0.25">
      <c r="A199" s="118" t="s">
        <v>132</v>
      </c>
      <c r="B199" s="118" t="s">
        <v>133</v>
      </c>
      <c r="C199" s="103">
        <v>6222.47</v>
      </c>
      <c r="D199" s="119">
        <v>10000</v>
      </c>
      <c r="E199" s="119">
        <v>10000</v>
      </c>
      <c r="F199" s="120">
        <v>7890.05</v>
      </c>
      <c r="G199" s="138">
        <f t="shared" ref="G199:G262" si="38">F199/C199</f>
        <v>1.2679932566970993</v>
      </c>
      <c r="H199" s="138">
        <f t="shared" ref="H199:H262" si="39">F199/D199</f>
        <v>0.78900500000000007</v>
      </c>
    </row>
    <row r="200" spans="1:8" ht="16.5" customHeight="1" x14ac:dyDescent="0.25">
      <c r="A200" s="118" t="s">
        <v>134</v>
      </c>
      <c r="B200" s="118" t="s">
        <v>135</v>
      </c>
      <c r="C200" s="103">
        <v>0</v>
      </c>
      <c r="D200" s="119">
        <v>0</v>
      </c>
      <c r="E200" s="119">
        <v>0</v>
      </c>
      <c r="F200" s="120">
        <v>0</v>
      </c>
      <c r="G200" s="138" t="e">
        <f t="shared" si="38"/>
        <v>#DIV/0!</v>
      </c>
      <c r="H200" s="138" t="e">
        <f t="shared" si="39"/>
        <v>#DIV/0!</v>
      </c>
    </row>
    <row r="201" spans="1:8" ht="16.5" customHeight="1" x14ac:dyDescent="0.25">
      <c r="A201" s="118" t="s">
        <v>138</v>
      </c>
      <c r="B201" s="118" t="s">
        <v>139</v>
      </c>
      <c r="C201" s="103">
        <v>0</v>
      </c>
      <c r="D201" s="119">
        <v>0</v>
      </c>
      <c r="E201" s="119">
        <v>0</v>
      </c>
      <c r="F201" s="120">
        <v>132.99</v>
      </c>
      <c r="G201" s="138" t="e">
        <f t="shared" si="38"/>
        <v>#DIV/0!</v>
      </c>
      <c r="H201" s="138" t="e">
        <f t="shared" si="39"/>
        <v>#DIV/0!</v>
      </c>
    </row>
    <row r="202" spans="1:8" ht="16.5" customHeight="1" x14ac:dyDescent="0.25">
      <c r="A202" s="118" t="s">
        <v>146</v>
      </c>
      <c r="B202" s="118" t="s">
        <v>147</v>
      </c>
      <c r="C202" s="103">
        <v>6780.15</v>
      </c>
      <c r="D202" s="119">
        <v>8500</v>
      </c>
      <c r="E202" s="119">
        <v>8500</v>
      </c>
      <c r="F202" s="120">
        <v>0</v>
      </c>
      <c r="G202" s="138">
        <f t="shared" si="38"/>
        <v>0</v>
      </c>
      <c r="H202" s="138">
        <f t="shared" si="39"/>
        <v>0</v>
      </c>
    </row>
    <row r="203" spans="1:8" ht="16.5" customHeight="1" x14ac:dyDescent="0.25">
      <c r="A203" s="118" t="s">
        <v>148</v>
      </c>
      <c r="B203" s="118" t="s">
        <v>149</v>
      </c>
      <c r="C203" s="103">
        <v>0</v>
      </c>
      <c r="D203" s="119">
        <v>0</v>
      </c>
      <c r="E203" s="119">
        <v>0</v>
      </c>
      <c r="F203" s="120">
        <v>0</v>
      </c>
      <c r="G203" s="138" t="e">
        <f t="shared" si="38"/>
        <v>#DIV/0!</v>
      </c>
      <c r="H203" s="138" t="e">
        <f t="shared" si="39"/>
        <v>#DIV/0!</v>
      </c>
    </row>
    <row r="204" spans="1:8" ht="16.5" customHeight="1" x14ac:dyDescent="0.25">
      <c r="A204" s="118" t="s">
        <v>150</v>
      </c>
      <c r="B204" s="118" t="s">
        <v>151</v>
      </c>
      <c r="C204" s="103">
        <v>1181.67</v>
      </c>
      <c r="D204" s="119">
        <v>5000</v>
      </c>
      <c r="E204" s="119">
        <v>5000</v>
      </c>
      <c r="F204" s="120">
        <v>0</v>
      </c>
      <c r="G204" s="138">
        <f t="shared" si="38"/>
        <v>0</v>
      </c>
      <c r="H204" s="138">
        <f t="shared" si="39"/>
        <v>0</v>
      </c>
    </row>
    <row r="205" spans="1:8" ht="16.5" customHeight="1" x14ac:dyDescent="0.25">
      <c r="A205" s="118" t="s">
        <v>154</v>
      </c>
      <c r="B205" s="118" t="s">
        <v>155</v>
      </c>
      <c r="C205" s="103">
        <v>0</v>
      </c>
      <c r="D205" s="119">
        <v>3000</v>
      </c>
      <c r="E205" s="119">
        <v>3000</v>
      </c>
      <c r="F205" s="120">
        <v>0</v>
      </c>
      <c r="G205" s="138" t="e">
        <f t="shared" si="38"/>
        <v>#DIV/0!</v>
      </c>
      <c r="H205" s="138">
        <f t="shared" si="39"/>
        <v>0</v>
      </c>
    </row>
    <row r="206" spans="1:8" ht="16.5" customHeight="1" x14ac:dyDescent="0.25">
      <c r="A206" s="118" t="s">
        <v>156</v>
      </c>
      <c r="B206" s="118" t="s">
        <v>157</v>
      </c>
      <c r="C206" s="103">
        <v>0</v>
      </c>
      <c r="D206" s="119">
        <v>0</v>
      </c>
      <c r="E206" s="119">
        <v>0</v>
      </c>
      <c r="F206" s="120">
        <v>0</v>
      </c>
      <c r="G206" s="138" t="e">
        <f t="shared" si="38"/>
        <v>#DIV/0!</v>
      </c>
      <c r="H206" s="138" t="e">
        <f t="shared" si="39"/>
        <v>#DIV/0!</v>
      </c>
    </row>
    <row r="207" spans="1:8" ht="16.5" customHeight="1" x14ac:dyDescent="0.25">
      <c r="A207" s="118" t="s">
        <v>158</v>
      </c>
      <c r="B207" s="118" t="s">
        <v>159</v>
      </c>
      <c r="C207" s="103">
        <v>16520.330000000002</v>
      </c>
      <c r="D207" s="119">
        <v>28000</v>
      </c>
      <c r="E207" s="119">
        <v>28000</v>
      </c>
      <c r="F207" s="120">
        <v>13669.82</v>
      </c>
      <c r="G207" s="138">
        <f t="shared" si="38"/>
        <v>0.82745441525683794</v>
      </c>
      <c r="H207" s="138">
        <f t="shared" si="39"/>
        <v>0.48820785714285714</v>
      </c>
    </row>
    <row r="208" spans="1:8" ht="16.5" customHeight="1" x14ac:dyDescent="0.25">
      <c r="A208" s="118" t="s">
        <v>160</v>
      </c>
      <c r="B208" s="118" t="s">
        <v>161</v>
      </c>
      <c r="C208" s="103">
        <v>0</v>
      </c>
      <c r="D208" s="119">
        <v>0</v>
      </c>
      <c r="E208" s="119">
        <v>0</v>
      </c>
      <c r="F208" s="120">
        <v>0</v>
      </c>
      <c r="G208" s="138" t="e">
        <f t="shared" si="38"/>
        <v>#DIV/0!</v>
      </c>
      <c r="H208" s="138" t="e">
        <f t="shared" si="39"/>
        <v>#DIV/0!</v>
      </c>
    </row>
    <row r="209" spans="1:8" ht="16.5" customHeight="1" x14ac:dyDescent="0.25">
      <c r="A209" s="118" t="s">
        <v>162</v>
      </c>
      <c r="B209" s="118" t="s">
        <v>163</v>
      </c>
      <c r="C209" s="103">
        <v>9931.8799999999992</v>
      </c>
      <c r="D209" s="119">
        <v>25000</v>
      </c>
      <c r="E209" s="119">
        <v>25000</v>
      </c>
      <c r="F209" s="120">
        <v>11307.25</v>
      </c>
      <c r="G209" s="138">
        <f t="shared" si="38"/>
        <v>1.1384803279942972</v>
      </c>
      <c r="H209" s="138">
        <f t="shared" si="39"/>
        <v>0.45229000000000003</v>
      </c>
    </row>
    <row r="210" spans="1:8" ht="16.5" customHeight="1" x14ac:dyDescent="0.25">
      <c r="A210" s="118" t="s">
        <v>166</v>
      </c>
      <c r="B210" s="118" t="s">
        <v>165</v>
      </c>
      <c r="C210" s="103">
        <v>2389.85</v>
      </c>
      <c r="D210" s="119">
        <v>3000</v>
      </c>
      <c r="E210" s="119">
        <v>3000</v>
      </c>
      <c r="F210" s="120">
        <v>1030.31</v>
      </c>
      <c r="G210" s="138">
        <f t="shared" si="38"/>
        <v>0.43111910789380087</v>
      </c>
      <c r="H210" s="138">
        <f t="shared" si="39"/>
        <v>0.34343666666666667</v>
      </c>
    </row>
    <row r="211" spans="1:8" ht="16.5" customHeight="1" x14ac:dyDescent="0.25">
      <c r="A211" s="118" t="s">
        <v>171</v>
      </c>
      <c r="B211" s="118" t="s">
        <v>172</v>
      </c>
      <c r="C211" s="103">
        <v>0</v>
      </c>
      <c r="D211" s="119">
        <v>0</v>
      </c>
      <c r="E211" s="119">
        <v>0</v>
      </c>
      <c r="F211" s="120">
        <v>99.78</v>
      </c>
      <c r="G211" s="138" t="e">
        <f t="shared" si="38"/>
        <v>#DIV/0!</v>
      </c>
      <c r="H211" s="138" t="e">
        <f t="shared" si="39"/>
        <v>#DIV/0!</v>
      </c>
    </row>
    <row r="212" spans="1:8" ht="16.5" customHeight="1" x14ac:dyDescent="0.25">
      <c r="A212" s="118" t="s">
        <v>177</v>
      </c>
      <c r="B212" s="118" t="s">
        <v>178</v>
      </c>
      <c r="C212" s="103">
        <v>0</v>
      </c>
      <c r="D212" s="119">
        <v>0</v>
      </c>
      <c r="E212" s="119">
        <v>0</v>
      </c>
      <c r="F212" s="120">
        <v>0</v>
      </c>
      <c r="G212" s="138" t="e">
        <f t="shared" si="38"/>
        <v>#DIV/0!</v>
      </c>
      <c r="H212" s="138" t="e">
        <f t="shared" si="39"/>
        <v>#DIV/0!</v>
      </c>
    </row>
    <row r="213" spans="1:8" ht="16.5" customHeight="1" x14ac:dyDescent="0.25">
      <c r="A213" s="118" t="s">
        <v>181</v>
      </c>
      <c r="B213" s="118" t="s">
        <v>168</v>
      </c>
      <c r="C213" s="103">
        <v>0</v>
      </c>
      <c r="D213" s="119">
        <v>7500</v>
      </c>
      <c r="E213" s="119">
        <v>7500</v>
      </c>
      <c r="F213" s="120">
        <v>0</v>
      </c>
      <c r="G213" s="138" t="e">
        <f t="shared" si="38"/>
        <v>#DIV/0!</v>
      </c>
      <c r="H213" s="138">
        <f t="shared" si="39"/>
        <v>0</v>
      </c>
    </row>
    <row r="214" spans="1:8" ht="16.5" customHeight="1" x14ac:dyDescent="0.25">
      <c r="A214" s="92" t="s">
        <v>274</v>
      </c>
      <c r="B214" s="92" t="s">
        <v>299</v>
      </c>
      <c r="C214" s="93">
        <f>SUM(C215:C223)</f>
        <v>0</v>
      </c>
      <c r="D214" s="93">
        <f t="shared" ref="D214:F214" si="40">SUM(D215:D223)</f>
        <v>0</v>
      </c>
      <c r="E214" s="93">
        <f t="shared" si="40"/>
        <v>41528</v>
      </c>
      <c r="F214" s="93">
        <f t="shared" si="40"/>
        <v>0</v>
      </c>
      <c r="G214" s="136" t="e">
        <f t="shared" si="38"/>
        <v>#DIV/0!</v>
      </c>
      <c r="H214" s="136" t="e">
        <f t="shared" si="39"/>
        <v>#DIV/0!</v>
      </c>
    </row>
    <row r="215" spans="1:8" ht="16.5" customHeight="1" x14ac:dyDescent="0.25">
      <c r="A215" s="118" t="s">
        <v>117</v>
      </c>
      <c r="B215" s="118" t="s">
        <v>9</v>
      </c>
      <c r="C215" s="119">
        <v>0</v>
      </c>
      <c r="D215" s="119">
        <v>0</v>
      </c>
      <c r="E215" s="119"/>
      <c r="F215" s="120">
        <v>0</v>
      </c>
      <c r="G215" s="138" t="e">
        <f t="shared" si="38"/>
        <v>#DIV/0!</v>
      </c>
      <c r="H215" s="138" t="e">
        <f t="shared" si="39"/>
        <v>#DIV/0!</v>
      </c>
    </row>
    <row r="216" spans="1:8" ht="16.5" customHeight="1" x14ac:dyDescent="0.25">
      <c r="A216" s="118" t="s">
        <v>124</v>
      </c>
      <c r="B216" s="118" t="s">
        <v>125</v>
      </c>
      <c r="C216" s="119">
        <v>0</v>
      </c>
      <c r="D216" s="119">
        <v>0</v>
      </c>
      <c r="E216" s="119">
        <v>12235</v>
      </c>
      <c r="F216" s="120">
        <v>0</v>
      </c>
      <c r="G216" s="138" t="e">
        <f t="shared" si="38"/>
        <v>#DIV/0!</v>
      </c>
      <c r="H216" s="138" t="e">
        <f t="shared" si="39"/>
        <v>#DIV/0!</v>
      </c>
    </row>
    <row r="217" spans="1:8" ht="16.5" customHeight="1" x14ac:dyDescent="0.25">
      <c r="A217" s="118" t="s">
        <v>130</v>
      </c>
      <c r="B217" s="118" t="s">
        <v>131</v>
      </c>
      <c r="C217" s="119">
        <v>0</v>
      </c>
      <c r="D217" s="119">
        <v>0</v>
      </c>
      <c r="E217" s="119">
        <v>12923</v>
      </c>
      <c r="F217" s="120">
        <v>0</v>
      </c>
      <c r="G217" s="138" t="e">
        <f t="shared" si="38"/>
        <v>#DIV/0!</v>
      </c>
      <c r="H217" s="138" t="e">
        <f t="shared" si="39"/>
        <v>#DIV/0!</v>
      </c>
    </row>
    <row r="218" spans="1:8" ht="16.5" customHeight="1" x14ac:dyDescent="0.25">
      <c r="A218" s="118" t="s">
        <v>146</v>
      </c>
      <c r="B218" s="118" t="s">
        <v>147</v>
      </c>
      <c r="C218" s="119">
        <v>0</v>
      </c>
      <c r="D218" s="119">
        <v>0</v>
      </c>
      <c r="E218" s="119">
        <v>971</v>
      </c>
      <c r="F218" s="120">
        <v>0</v>
      </c>
      <c r="G218" s="138" t="e">
        <f t="shared" si="38"/>
        <v>#DIV/0!</v>
      </c>
      <c r="H218" s="138" t="e">
        <f t="shared" si="39"/>
        <v>#DIV/0!</v>
      </c>
    </row>
    <row r="219" spans="1:8" ht="16.5" customHeight="1" x14ac:dyDescent="0.25">
      <c r="A219" s="118" t="s">
        <v>150</v>
      </c>
      <c r="B219" s="118" t="s">
        <v>151</v>
      </c>
      <c r="C219" s="119">
        <v>0</v>
      </c>
      <c r="D219" s="119">
        <v>0</v>
      </c>
      <c r="E219" s="119">
        <v>4477</v>
      </c>
      <c r="F219" s="120">
        <v>0</v>
      </c>
      <c r="G219" s="138" t="e">
        <f t="shared" si="38"/>
        <v>#DIV/0!</v>
      </c>
      <c r="H219" s="138" t="e">
        <f t="shared" si="39"/>
        <v>#DIV/0!</v>
      </c>
    </row>
    <row r="220" spans="1:8" ht="16.5" customHeight="1" x14ac:dyDescent="0.25">
      <c r="A220" s="118" t="s">
        <v>158</v>
      </c>
      <c r="B220" s="118" t="s">
        <v>159</v>
      </c>
      <c r="C220" s="119">
        <v>0</v>
      </c>
      <c r="D220" s="119">
        <v>0</v>
      </c>
      <c r="E220" s="119">
        <v>4465</v>
      </c>
      <c r="F220" s="120">
        <v>0</v>
      </c>
      <c r="G220" s="138" t="e">
        <f t="shared" si="38"/>
        <v>#DIV/0!</v>
      </c>
      <c r="H220" s="138" t="e">
        <f t="shared" si="39"/>
        <v>#DIV/0!</v>
      </c>
    </row>
    <row r="221" spans="1:8" ht="16.5" customHeight="1" x14ac:dyDescent="0.25">
      <c r="A221" s="118" t="s">
        <v>160</v>
      </c>
      <c r="B221" s="118" t="s">
        <v>161</v>
      </c>
      <c r="C221" s="119">
        <v>0</v>
      </c>
      <c r="D221" s="119">
        <v>0</v>
      </c>
      <c r="E221" s="119">
        <v>172</v>
      </c>
      <c r="F221" s="120">
        <v>0</v>
      </c>
      <c r="G221" s="138" t="e">
        <f t="shared" si="38"/>
        <v>#DIV/0!</v>
      </c>
      <c r="H221" s="138" t="e">
        <f t="shared" si="39"/>
        <v>#DIV/0!</v>
      </c>
    </row>
    <row r="222" spans="1:8" ht="16.5" customHeight="1" x14ac:dyDescent="0.25">
      <c r="A222" s="118" t="s">
        <v>162</v>
      </c>
      <c r="B222" s="118" t="s">
        <v>163</v>
      </c>
      <c r="C222" s="119">
        <v>0</v>
      </c>
      <c r="D222" s="119">
        <v>0</v>
      </c>
      <c r="E222" s="119">
        <v>5777</v>
      </c>
      <c r="F222" s="120">
        <v>0</v>
      </c>
      <c r="G222" s="138" t="e">
        <f t="shared" si="38"/>
        <v>#DIV/0!</v>
      </c>
      <c r="H222" s="138" t="e">
        <f t="shared" si="39"/>
        <v>#DIV/0!</v>
      </c>
    </row>
    <row r="223" spans="1:8" ht="16.5" customHeight="1" x14ac:dyDescent="0.25">
      <c r="A223" s="118" t="s">
        <v>173</v>
      </c>
      <c r="B223" s="118" t="s">
        <v>174</v>
      </c>
      <c r="C223" s="119">
        <v>0</v>
      </c>
      <c r="D223" s="119">
        <v>0</v>
      </c>
      <c r="E223" s="119">
        <v>508</v>
      </c>
      <c r="F223" s="120">
        <v>0</v>
      </c>
      <c r="G223" s="138" t="e">
        <f t="shared" si="38"/>
        <v>#DIV/0!</v>
      </c>
      <c r="H223" s="138" t="e">
        <f t="shared" si="39"/>
        <v>#DIV/0!</v>
      </c>
    </row>
    <row r="224" spans="1:8" ht="16.5" customHeight="1" x14ac:dyDescent="0.25">
      <c r="A224" s="92" t="s">
        <v>256</v>
      </c>
      <c r="B224" s="92" t="s">
        <v>254</v>
      </c>
      <c r="C224" s="101">
        <f t="shared" ref="C224:E224" si="41">C225</f>
        <v>10232.200000000001</v>
      </c>
      <c r="D224" s="93">
        <v>20000</v>
      </c>
      <c r="E224" s="93">
        <f t="shared" si="41"/>
        <v>20000</v>
      </c>
      <c r="F224" s="94">
        <v>0</v>
      </c>
      <c r="G224" s="136">
        <f t="shared" si="38"/>
        <v>0</v>
      </c>
      <c r="H224" s="136">
        <f t="shared" si="39"/>
        <v>0</v>
      </c>
    </row>
    <row r="225" spans="1:8" ht="16.5" customHeight="1" x14ac:dyDescent="0.25">
      <c r="A225" s="92" t="s">
        <v>255</v>
      </c>
      <c r="B225" s="92" t="s">
        <v>254</v>
      </c>
      <c r="C225" s="101">
        <f>C226</f>
        <v>10232.200000000001</v>
      </c>
      <c r="D225" s="93">
        <v>20000</v>
      </c>
      <c r="E225" s="93">
        <f>E226</f>
        <v>20000</v>
      </c>
      <c r="F225" s="94">
        <v>0</v>
      </c>
      <c r="G225" s="136">
        <f t="shared" si="38"/>
        <v>0</v>
      </c>
      <c r="H225" s="136">
        <f t="shared" si="39"/>
        <v>0</v>
      </c>
    </row>
    <row r="226" spans="1:8" s="128" customFormat="1" ht="16.5" customHeight="1" x14ac:dyDescent="0.25">
      <c r="A226" s="121" t="s">
        <v>117</v>
      </c>
      <c r="B226" s="121" t="s">
        <v>9</v>
      </c>
      <c r="C226" s="102">
        <f t="shared" ref="C226" si="42">SUM(C227:C240)</f>
        <v>10232.200000000001</v>
      </c>
      <c r="D226" s="122">
        <v>20000</v>
      </c>
      <c r="E226" s="122">
        <f t="shared" ref="E226" si="43">SUM(E227:E240)</f>
        <v>20000</v>
      </c>
      <c r="F226" s="123">
        <v>0</v>
      </c>
      <c r="G226" s="137">
        <f t="shared" si="38"/>
        <v>0</v>
      </c>
      <c r="H226" s="137">
        <f t="shared" si="39"/>
        <v>0</v>
      </c>
    </row>
    <row r="227" spans="1:8" ht="16.5" customHeight="1" x14ac:dyDescent="0.25">
      <c r="A227" s="118" t="s">
        <v>120</v>
      </c>
      <c r="B227" s="118" t="s">
        <v>121</v>
      </c>
      <c r="C227" s="103">
        <v>0</v>
      </c>
      <c r="D227" s="119">
        <v>0</v>
      </c>
      <c r="E227" s="119">
        <v>0</v>
      </c>
      <c r="F227" s="120">
        <v>0</v>
      </c>
      <c r="G227" s="138" t="e">
        <f t="shared" si="38"/>
        <v>#DIV/0!</v>
      </c>
      <c r="H227" s="138" t="e">
        <f t="shared" si="39"/>
        <v>#DIV/0!</v>
      </c>
    </row>
    <row r="228" spans="1:8" ht="16.5" customHeight="1" x14ac:dyDescent="0.25">
      <c r="A228" s="118" t="s">
        <v>130</v>
      </c>
      <c r="B228" s="118" t="s">
        <v>131</v>
      </c>
      <c r="C228" s="103">
        <v>0</v>
      </c>
      <c r="D228" s="119">
        <v>0</v>
      </c>
      <c r="E228" s="119">
        <v>0</v>
      </c>
      <c r="F228" s="120">
        <v>0</v>
      </c>
      <c r="G228" s="138" t="e">
        <f t="shared" si="38"/>
        <v>#DIV/0!</v>
      </c>
      <c r="H228" s="138" t="e">
        <f t="shared" si="39"/>
        <v>#DIV/0!</v>
      </c>
    </row>
    <row r="229" spans="1:8" ht="16.5" customHeight="1" x14ac:dyDescent="0.25">
      <c r="A229" s="118" t="s">
        <v>132</v>
      </c>
      <c r="B229" s="118" t="s">
        <v>133</v>
      </c>
      <c r="C229" s="103">
        <v>0</v>
      </c>
      <c r="D229" s="119">
        <v>0</v>
      </c>
      <c r="E229" s="119">
        <v>0</v>
      </c>
      <c r="F229" s="120">
        <v>0</v>
      </c>
      <c r="G229" s="138" t="e">
        <f t="shared" si="38"/>
        <v>#DIV/0!</v>
      </c>
      <c r="H229" s="138" t="e">
        <f t="shared" si="39"/>
        <v>#DIV/0!</v>
      </c>
    </row>
    <row r="230" spans="1:8" ht="16.5" customHeight="1" x14ac:dyDescent="0.25">
      <c r="A230" s="118" t="s">
        <v>138</v>
      </c>
      <c r="B230" s="118" t="s">
        <v>139</v>
      </c>
      <c r="C230" s="103">
        <v>0</v>
      </c>
      <c r="D230" s="119">
        <v>0</v>
      </c>
      <c r="E230" s="119">
        <v>0</v>
      </c>
      <c r="F230" s="120">
        <v>0</v>
      </c>
      <c r="G230" s="138" t="e">
        <f t="shared" si="38"/>
        <v>#DIV/0!</v>
      </c>
      <c r="H230" s="138" t="e">
        <f t="shared" si="39"/>
        <v>#DIV/0!</v>
      </c>
    </row>
    <row r="231" spans="1:8" ht="16.5" customHeight="1" x14ac:dyDescent="0.25">
      <c r="A231" s="118" t="s">
        <v>146</v>
      </c>
      <c r="B231" s="118" t="s">
        <v>147</v>
      </c>
      <c r="C231" s="103">
        <v>0</v>
      </c>
      <c r="D231" s="119">
        <v>0</v>
      </c>
      <c r="E231" s="119">
        <v>0</v>
      </c>
      <c r="F231" s="120">
        <v>0</v>
      </c>
      <c r="G231" s="138" t="e">
        <f t="shared" si="38"/>
        <v>#DIV/0!</v>
      </c>
      <c r="H231" s="138" t="e">
        <f t="shared" si="39"/>
        <v>#DIV/0!</v>
      </c>
    </row>
    <row r="232" spans="1:8" ht="16.5" customHeight="1" x14ac:dyDescent="0.25">
      <c r="A232" s="118" t="s">
        <v>148</v>
      </c>
      <c r="B232" s="118" t="s">
        <v>149</v>
      </c>
      <c r="C232" s="103">
        <v>0</v>
      </c>
      <c r="D232" s="119">
        <v>0</v>
      </c>
      <c r="E232" s="119">
        <v>0</v>
      </c>
      <c r="F232" s="120">
        <v>0</v>
      </c>
      <c r="G232" s="138" t="e">
        <f t="shared" si="38"/>
        <v>#DIV/0!</v>
      </c>
      <c r="H232" s="138" t="e">
        <f t="shared" si="39"/>
        <v>#DIV/0!</v>
      </c>
    </row>
    <row r="233" spans="1:8" ht="16.5" customHeight="1" x14ac:dyDescent="0.25">
      <c r="A233" s="118" t="s">
        <v>150</v>
      </c>
      <c r="B233" s="118" t="s">
        <v>151</v>
      </c>
      <c r="C233" s="103">
        <v>1388.71</v>
      </c>
      <c r="D233" s="119">
        <v>4000</v>
      </c>
      <c r="E233" s="119">
        <v>4000</v>
      </c>
      <c r="F233" s="120">
        <v>0</v>
      </c>
      <c r="G233" s="138">
        <f t="shared" si="38"/>
        <v>0</v>
      </c>
      <c r="H233" s="138">
        <f t="shared" si="39"/>
        <v>0</v>
      </c>
    </row>
    <row r="234" spans="1:8" ht="16.5" customHeight="1" x14ac:dyDescent="0.25">
      <c r="A234" s="118" t="s">
        <v>154</v>
      </c>
      <c r="B234" s="118" t="s">
        <v>155</v>
      </c>
      <c r="C234" s="103">
        <v>175</v>
      </c>
      <c r="D234" s="119">
        <v>0</v>
      </c>
      <c r="E234" s="119">
        <v>0</v>
      </c>
      <c r="F234" s="120">
        <v>0</v>
      </c>
      <c r="G234" s="138">
        <f t="shared" si="38"/>
        <v>0</v>
      </c>
      <c r="H234" s="138" t="e">
        <f t="shared" si="39"/>
        <v>#DIV/0!</v>
      </c>
    </row>
    <row r="235" spans="1:8" ht="16.5" customHeight="1" x14ac:dyDescent="0.25">
      <c r="A235" s="118" t="s">
        <v>158</v>
      </c>
      <c r="B235" s="118" t="s">
        <v>159</v>
      </c>
      <c r="C235" s="103">
        <v>120.29</v>
      </c>
      <c r="D235" s="119">
        <v>4000</v>
      </c>
      <c r="E235" s="119">
        <v>4000</v>
      </c>
      <c r="F235" s="120">
        <v>0</v>
      </c>
      <c r="G235" s="138">
        <f t="shared" si="38"/>
        <v>0</v>
      </c>
      <c r="H235" s="138">
        <f t="shared" si="39"/>
        <v>0</v>
      </c>
    </row>
    <row r="236" spans="1:8" ht="16.5" customHeight="1" x14ac:dyDescent="0.25">
      <c r="A236" s="118" t="s">
        <v>160</v>
      </c>
      <c r="B236" s="118" t="s">
        <v>161</v>
      </c>
      <c r="C236" s="103">
        <v>0</v>
      </c>
      <c r="D236" s="119">
        <v>0</v>
      </c>
      <c r="E236" s="119">
        <v>0</v>
      </c>
      <c r="F236" s="120">
        <v>0</v>
      </c>
      <c r="G236" s="138" t="e">
        <f t="shared" si="38"/>
        <v>#DIV/0!</v>
      </c>
      <c r="H236" s="138" t="e">
        <f t="shared" si="39"/>
        <v>#DIV/0!</v>
      </c>
    </row>
    <row r="237" spans="1:8" ht="16.5" customHeight="1" x14ac:dyDescent="0.25">
      <c r="A237" s="118" t="s">
        <v>162</v>
      </c>
      <c r="B237" s="118" t="s">
        <v>163</v>
      </c>
      <c r="C237" s="103">
        <v>8548.2000000000007</v>
      </c>
      <c r="D237" s="119">
        <v>12000</v>
      </c>
      <c r="E237" s="119">
        <v>12000</v>
      </c>
      <c r="F237" s="120">
        <v>0</v>
      </c>
      <c r="G237" s="138">
        <f t="shared" si="38"/>
        <v>0</v>
      </c>
      <c r="H237" s="138">
        <f t="shared" si="39"/>
        <v>0</v>
      </c>
    </row>
    <row r="238" spans="1:8" ht="16.5" customHeight="1" x14ac:dyDescent="0.25">
      <c r="A238" s="118" t="s">
        <v>166</v>
      </c>
      <c r="B238" s="118" t="s">
        <v>165</v>
      </c>
      <c r="C238" s="103">
        <v>0</v>
      </c>
      <c r="D238" s="119">
        <v>0</v>
      </c>
      <c r="E238" s="119">
        <v>0</v>
      </c>
      <c r="F238" s="120">
        <v>0</v>
      </c>
      <c r="G238" s="138" t="e">
        <f t="shared" si="38"/>
        <v>#DIV/0!</v>
      </c>
      <c r="H238" s="138" t="e">
        <f t="shared" si="39"/>
        <v>#DIV/0!</v>
      </c>
    </row>
    <row r="239" spans="1:8" ht="16.5" customHeight="1" x14ac:dyDescent="0.25">
      <c r="A239" s="118" t="s">
        <v>171</v>
      </c>
      <c r="B239" s="118" t="s">
        <v>172</v>
      </c>
      <c r="C239" s="103">
        <v>0</v>
      </c>
      <c r="D239" s="119">
        <v>0</v>
      </c>
      <c r="E239" s="119">
        <v>0</v>
      </c>
      <c r="F239" s="120">
        <v>0</v>
      </c>
      <c r="G239" s="138" t="e">
        <f t="shared" si="38"/>
        <v>#DIV/0!</v>
      </c>
      <c r="H239" s="138" t="e">
        <f t="shared" si="39"/>
        <v>#DIV/0!</v>
      </c>
    </row>
    <row r="240" spans="1:8" ht="16.5" customHeight="1" x14ac:dyDescent="0.25">
      <c r="A240" s="118" t="s">
        <v>181</v>
      </c>
      <c r="B240" s="118" t="s">
        <v>168</v>
      </c>
      <c r="C240" s="103">
        <v>0</v>
      </c>
      <c r="D240" s="119">
        <v>0</v>
      </c>
      <c r="E240" s="119">
        <v>0</v>
      </c>
      <c r="F240" s="120">
        <v>0</v>
      </c>
      <c r="G240" s="138" t="e">
        <f t="shared" si="38"/>
        <v>#DIV/0!</v>
      </c>
      <c r="H240" s="138" t="e">
        <f t="shared" si="39"/>
        <v>#DIV/0!</v>
      </c>
    </row>
    <row r="241" spans="1:8" ht="16.5" customHeight="1" x14ac:dyDescent="0.25">
      <c r="A241" s="91" t="s">
        <v>273</v>
      </c>
      <c r="B241" s="91" t="s">
        <v>272</v>
      </c>
      <c r="C241" s="100">
        <f>C242+C256+C266+C273+C290</f>
        <v>241485.86000000002</v>
      </c>
      <c r="D241" s="124">
        <v>348500</v>
      </c>
      <c r="E241" s="124">
        <f>E242+E256+E266+E273+E290</f>
        <v>381311</v>
      </c>
      <c r="F241" s="125">
        <v>79643.149999999994</v>
      </c>
      <c r="G241" s="135">
        <f t="shared" si="38"/>
        <v>0.32980461050597326</v>
      </c>
      <c r="H241" s="135">
        <f t="shared" si="39"/>
        <v>0.22853127690100428</v>
      </c>
    </row>
    <row r="242" spans="1:8" ht="16.5" customHeight="1" x14ac:dyDescent="0.25">
      <c r="A242" s="92" t="s">
        <v>271</v>
      </c>
      <c r="B242" s="92" t="s">
        <v>269</v>
      </c>
      <c r="C242" s="101">
        <f t="shared" ref="C242:E242" si="44">C243</f>
        <v>189716.76</v>
      </c>
      <c r="D242" s="93">
        <v>266000</v>
      </c>
      <c r="E242" s="93">
        <f t="shared" si="44"/>
        <v>266000</v>
      </c>
      <c r="F242" s="94">
        <v>23986.35</v>
      </c>
      <c r="G242" s="136">
        <f t="shared" si="38"/>
        <v>0.12643242484216996</v>
      </c>
      <c r="H242" s="136">
        <f t="shared" si="39"/>
        <v>9.017424812030074E-2</v>
      </c>
    </row>
    <row r="243" spans="1:8" ht="16.5" customHeight="1" x14ac:dyDescent="0.25">
      <c r="A243" s="92" t="s">
        <v>270</v>
      </c>
      <c r="B243" s="92" t="s">
        <v>269</v>
      </c>
      <c r="C243" s="101">
        <f t="shared" ref="C243" si="45">C244+C247+C249</f>
        <v>189716.76</v>
      </c>
      <c r="D243" s="93">
        <v>266000</v>
      </c>
      <c r="E243" s="93">
        <f t="shared" ref="E243" si="46">E244+E247+E249</f>
        <v>266000</v>
      </c>
      <c r="F243" s="94">
        <v>23986.35</v>
      </c>
      <c r="G243" s="136">
        <f t="shared" si="38"/>
        <v>0.12643242484216996</v>
      </c>
      <c r="H243" s="136">
        <f t="shared" si="39"/>
        <v>9.017424812030074E-2</v>
      </c>
    </row>
    <row r="244" spans="1:8" s="128" customFormat="1" ht="16.5" hidden="1" customHeight="1" x14ac:dyDescent="0.25">
      <c r="A244" s="121" t="s">
        <v>117</v>
      </c>
      <c r="B244" s="121" t="s">
        <v>9</v>
      </c>
      <c r="C244" s="102">
        <f t="shared" ref="C244" si="47">C245+C246</f>
        <v>0</v>
      </c>
      <c r="D244" s="122">
        <v>0</v>
      </c>
      <c r="E244" s="122">
        <f t="shared" ref="E244" si="48">E245+E246</f>
        <v>0</v>
      </c>
      <c r="F244" s="123">
        <v>0</v>
      </c>
      <c r="G244" s="137" t="e">
        <f t="shared" si="38"/>
        <v>#DIV/0!</v>
      </c>
      <c r="H244" s="137" t="e">
        <f t="shared" si="39"/>
        <v>#DIV/0!</v>
      </c>
    </row>
    <row r="245" spans="1:8" ht="16.5" hidden="1" customHeight="1" x14ac:dyDescent="0.25">
      <c r="A245" s="118" t="s">
        <v>140</v>
      </c>
      <c r="B245" s="118" t="s">
        <v>141</v>
      </c>
      <c r="C245" s="103"/>
      <c r="D245" s="119">
        <v>0</v>
      </c>
      <c r="E245" s="119"/>
      <c r="F245" s="120">
        <v>0</v>
      </c>
      <c r="G245" s="138" t="e">
        <f t="shared" si="38"/>
        <v>#DIV/0!</v>
      </c>
      <c r="H245" s="138" t="e">
        <f t="shared" si="39"/>
        <v>#DIV/0!</v>
      </c>
    </row>
    <row r="246" spans="1:8" ht="16.5" hidden="1" customHeight="1" x14ac:dyDescent="0.25">
      <c r="A246" s="118" t="s">
        <v>148</v>
      </c>
      <c r="B246" s="118" t="s">
        <v>149</v>
      </c>
      <c r="C246" s="103"/>
      <c r="D246" s="119">
        <v>0</v>
      </c>
      <c r="E246" s="119"/>
      <c r="F246" s="120">
        <v>0</v>
      </c>
      <c r="G246" s="138" t="e">
        <f t="shared" si="38"/>
        <v>#DIV/0!</v>
      </c>
      <c r="H246" s="138" t="e">
        <f t="shared" si="39"/>
        <v>#DIV/0!</v>
      </c>
    </row>
    <row r="247" spans="1:8" s="128" customFormat="1" ht="16.5" hidden="1" customHeight="1" x14ac:dyDescent="0.25">
      <c r="A247" s="121" t="s">
        <v>200</v>
      </c>
      <c r="B247" s="121" t="s">
        <v>7</v>
      </c>
      <c r="C247" s="102">
        <f t="shared" ref="C247:E247" si="49">C248</f>
        <v>0</v>
      </c>
      <c r="D247" s="122">
        <v>0</v>
      </c>
      <c r="E247" s="122">
        <f t="shared" si="49"/>
        <v>0</v>
      </c>
      <c r="F247" s="123">
        <v>0</v>
      </c>
      <c r="G247" s="137" t="e">
        <f t="shared" si="38"/>
        <v>#DIV/0!</v>
      </c>
      <c r="H247" s="137" t="e">
        <f t="shared" si="39"/>
        <v>#DIV/0!</v>
      </c>
    </row>
    <row r="248" spans="1:8" ht="16.5" hidden="1" customHeight="1" x14ac:dyDescent="0.25">
      <c r="A248" s="118" t="s">
        <v>203</v>
      </c>
      <c r="B248" s="118" t="s">
        <v>204</v>
      </c>
      <c r="C248" s="103">
        <v>0</v>
      </c>
      <c r="D248" s="119">
        <v>0</v>
      </c>
      <c r="E248" s="119">
        <v>0</v>
      </c>
      <c r="F248" s="120">
        <v>0</v>
      </c>
      <c r="G248" s="138" t="e">
        <f t="shared" si="38"/>
        <v>#DIV/0!</v>
      </c>
      <c r="H248" s="138" t="e">
        <f t="shared" si="39"/>
        <v>#DIV/0!</v>
      </c>
    </row>
    <row r="249" spans="1:8" s="128" customFormat="1" ht="16.5" customHeight="1" x14ac:dyDescent="0.25">
      <c r="A249" s="121" t="s">
        <v>205</v>
      </c>
      <c r="B249" s="121" t="s">
        <v>13</v>
      </c>
      <c r="C249" s="102">
        <f t="shared" ref="C249" si="50">SUM(C250:C255)</f>
        <v>189716.76</v>
      </c>
      <c r="D249" s="122">
        <v>266000</v>
      </c>
      <c r="E249" s="122">
        <f t="shared" ref="E249" si="51">SUM(E250:E255)</f>
        <v>266000</v>
      </c>
      <c r="F249" s="123">
        <v>23986.35</v>
      </c>
      <c r="G249" s="137">
        <f t="shared" si="38"/>
        <v>0.12643242484216996</v>
      </c>
      <c r="H249" s="137">
        <f t="shared" si="39"/>
        <v>9.017424812030074E-2</v>
      </c>
    </row>
    <row r="250" spans="1:8" ht="16.5" customHeight="1" x14ac:dyDescent="0.25">
      <c r="A250" s="118" t="s">
        <v>208</v>
      </c>
      <c r="B250" s="118" t="s">
        <v>209</v>
      </c>
      <c r="C250" s="103">
        <v>35288.300000000003</v>
      </c>
      <c r="D250" s="119">
        <v>30000</v>
      </c>
      <c r="E250" s="119">
        <v>30000</v>
      </c>
      <c r="F250" s="120">
        <v>22788.63</v>
      </c>
      <c r="G250" s="138">
        <f t="shared" si="38"/>
        <v>0.64578429677825222</v>
      </c>
      <c r="H250" s="138">
        <f t="shared" si="39"/>
        <v>0.75962099999999999</v>
      </c>
    </row>
    <row r="251" spans="1:8" ht="16.5" customHeight="1" x14ac:dyDescent="0.25">
      <c r="A251" s="118" t="s">
        <v>210</v>
      </c>
      <c r="B251" s="118" t="s">
        <v>211</v>
      </c>
      <c r="C251" s="103">
        <v>751.43</v>
      </c>
      <c r="D251" s="119">
        <v>0</v>
      </c>
      <c r="E251" s="119">
        <v>0</v>
      </c>
      <c r="F251" s="120">
        <v>0</v>
      </c>
      <c r="G251" s="138">
        <f t="shared" si="38"/>
        <v>0</v>
      </c>
      <c r="H251" s="138" t="e">
        <f t="shared" si="39"/>
        <v>#DIV/0!</v>
      </c>
    </row>
    <row r="252" spans="1:8" ht="16.5" customHeight="1" x14ac:dyDescent="0.25">
      <c r="A252" s="118" t="s">
        <v>214</v>
      </c>
      <c r="B252" s="118" t="s">
        <v>215</v>
      </c>
      <c r="C252" s="103">
        <v>43379.8</v>
      </c>
      <c r="D252" s="119">
        <v>170000</v>
      </c>
      <c r="E252" s="119">
        <v>170000</v>
      </c>
      <c r="F252" s="120">
        <v>0</v>
      </c>
      <c r="G252" s="138">
        <f t="shared" si="38"/>
        <v>0</v>
      </c>
      <c r="H252" s="138">
        <f t="shared" si="39"/>
        <v>0</v>
      </c>
    </row>
    <row r="253" spans="1:8" ht="16.5" customHeight="1" x14ac:dyDescent="0.25">
      <c r="A253" s="118" t="s">
        <v>218</v>
      </c>
      <c r="B253" s="118" t="s">
        <v>219</v>
      </c>
      <c r="C253" s="103">
        <v>197.22</v>
      </c>
      <c r="D253" s="119">
        <v>2000</v>
      </c>
      <c r="E253" s="119">
        <v>2000</v>
      </c>
      <c r="F253" s="120">
        <v>1197.72</v>
      </c>
      <c r="G253" s="138">
        <f t="shared" si="38"/>
        <v>6.0730149072102222</v>
      </c>
      <c r="H253" s="138">
        <f t="shared" si="39"/>
        <v>0.59886000000000006</v>
      </c>
    </row>
    <row r="254" spans="1:8" ht="16.5" customHeight="1" x14ac:dyDescent="0.25">
      <c r="A254" s="118" t="s">
        <v>220</v>
      </c>
      <c r="B254" s="118" t="s">
        <v>221</v>
      </c>
      <c r="C254" s="103">
        <v>110100.01</v>
      </c>
      <c r="D254" s="119">
        <v>64000</v>
      </c>
      <c r="E254" s="119">
        <v>64000</v>
      </c>
      <c r="F254" s="120">
        <v>0</v>
      </c>
      <c r="G254" s="138">
        <f t="shared" si="38"/>
        <v>0</v>
      </c>
      <c r="H254" s="138">
        <f t="shared" si="39"/>
        <v>0</v>
      </c>
    </row>
    <row r="255" spans="1:8" ht="16.5" customHeight="1" x14ac:dyDescent="0.25">
      <c r="A255" s="118" t="s">
        <v>222</v>
      </c>
      <c r="B255" s="118" t="s">
        <v>223</v>
      </c>
      <c r="C255" s="103"/>
      <c r="D255" s="119">
        <v>0</v>
      </c>
      <c r="E255" s="119">
        <v>0</v>
      </c>
      <c r="F255" s="120">
        <v>0</v>
      </c>
      <c r="G255" s="138" t="e">
        <f t="shared" si="38"/>
        <v>#DIV/0!</v>
      </c>
      <c r="H255" s="138" t="e">
        <f t="shared" si="39"/>
        <v>#DIV/0!</v>
      </c>
    </row>
    <row r="256" spans="1:8" ht="16.5" customHeight="1" x14ac:dyDescent="0.25">
      <c r="A256" s="92" t="s">
        <v>268</v>
      </c>
      <c r="B256" s="92" t="s">
        <v>266</v>
      </c>
      <c r="C256" s="101">
        <f t="shared" ref="C256:E256" si="52">C257</f>
        <v>269.10000000000002</v>
      </c>
      <c r="D256" s="93">
        <v>4500</v>
      </c>
      <c r="E256" s="93">
        <f t="shared" si="52"/>
        <v>4500</v>
      </c>
      <c r="F256" s="94">
        <v>17038.97</v>
      </c>
      <c r="G256" s="136">
        <f t="shared" si="38"/>
        <v>63.318357487922704</v>
      </c>
      <c r="H256" s="136">
        <f t="shared" si="39"/>
        <v>3.786437777777778</v>
      </c>
    </row>
    <row r="257" spans="1:8" ht="16.5" customHeight="1" x14ac:dyDescent="0.25">
      <c r="A257" s="92" t="s">
        <v>267</v>
      </c>
      <c r="B257" s="92" t="s">
        <v>266</v>
      </c>
      <c r="C257" s="101">
        <f t="shared" ref="C257" si="53">C258+C260</f>
        <v>269.10000000000002</v>
      </c>
      <c r="D257" s="93">
        <v>4500</v>
      </c>
      <c r="E257" s="93">
        <f t="shared" ref="E257" si="54">E258+E260</f>
        <v>4500</v>
      </c>
      <c r="F257" s="94">
        <v>17038.97</v>
      </c>
      <c r="G257" s="136">
        <f t="shared" si="38"/>
        <v>63.318357487922704</v>
      </c>
      <c r="H257" s="136">
        <f t="shared" si="39"/>
        <v>3.786437777777778</v>
      </c>
    </row>
    <row r="258" spans="1:8" s="128" customFormat="1" ht="16.5" hidden="1" customHeight="1" x14ac:dyDescent="0.25">
      <c r="A258" s="121" t="s">
        <v>117</v>
      </c>
      <c r="B258" s="121" t="s">
        <v>9</v>
      </c>
      <c r="C258" s="102">
        <f t="shared" ref="C258:E258" si="55">C259</f>
        <v>0</v>
      </c>
      <c r="D258" s="122">
        <v>0</v>
      </c>
      <c r="E258" s="122">
        <f t="shared" si="55"/>
        <v>0</v>
      </c>
      <c r="F258" s="123">
        <v>0</v>
      </c>
      <c r="G258" s="137" t="e">
        <f t="shared" si="38"/>
        <v>#DIV/0!</v>
      </c>
      <c r="H258" s="137" t="e">
        <f t="shared" si="39"/>
        <v>#DIV/0!</v>
      </c>
    </row>
    <row r="259" spans="1:8" ht="16.5" hidden="1" customHeight="1" x14ac:dyDescent="0.25">
      <c r="A259" s="118" t="s">
        <v>140</v>
      </c>
      <c r="B259" s="118" t="s">
        <v>141</v>
      </c>
      <c r="C259" s="103"/>
      <c r="D259" s="119">
        <v>0</v>
      </c>
      <c r="E259" s="119"/>
      <c r="F259" s="120">
        <v>0</v>
      </c>
      <c r="G259" s="138" t="e">
        <f t="shared" si="38"/>
        <v>#DIV/0!</v>
      </c>
      <c r="H259" s="138" t="e">
        <f t="shared" si="39"/>
        <v>#DIV/0!</v>
      </c>
    </row>
    <row r="260" spans="1:8" s="128" customFormat="1" ht="16.5" customHeight="1" x14ac:dyDescent="0.25">
      <c r="A260" s="121" t="s">
        <v>205</v>
      </c>
      <c r="B260" s="121" t="s">
        <v>13</v>
      </c>
      <c r="C260" s="102">
        <f t="shared" ref="C260" si="56">SUM(C261:C265)</f>
        <v>269.10000000000002</v>
      </c>
      <c r="D260" s="122">
        <v>4500</v>
      </c>
      <c r="E260" s="122">
        <f t="shared" ref="E260" si="57">SUM(E261:E265)</f>
        <v>4500</v>
      </c>
      <c r="F260" s="123">
        <v>17038.97</v>
      </c>
      <c r="G260" s="137">
        <f t="shared" si="38"/>
        <v>63.318357487922704</v>
      </c>
      <c r="H260" s="137">
        <f t="shared" si="39"/>
        <v>3.786437777777778</v>
      </c>
    </row>
    <row r="261" spans="1:8" ht="16.5" customHeight="1" x14ac:dyDescent="0.25">
      <c r="A261" s="118" t="s">
        <v>208</v>
      </c>
      <c r="B261" s="118" t="s">
        <v>209</v>
      </c>
      <c r="C261" s="103">
        <v>0</v>
      </c>
      <c r="D261" s="119">
        <v>2000</v>
      </c>
      <c r="E261" s="119">
        <v>2000</v>
      </c>
      <c r="F261" s="120">
        <v>105</v>
      </c>
      <c r="G261" s="138" t="e">
        <f t="shared" si="38"/>
        <v>#DIV/0!</v>
      </c>
      <c r="H261" s="138">
        <f t="shared" si="39"/>
        <v>5.2499999999999998E-2</v>
      </c>
    </row>
    <row r="262" spans="1:8" ht="16.5" customHeight="1" x14ac:dyDescent="0.25">
      <c r="A262" s="118" t="s">
        <v>212</v>
      </c>
      <c r="B262" s="118" t="s">
        <v>213</v>
      </c>
      <c r="C262" s="103">
        <v>0</v>
      </c>
      <c r="D262" s="119">
        <v>0</v>
      </c>
      <c r="E262" s="119">
        <v>0</v>
      </c>
      <c r="F262" s="120">
        <v>0</v>
      </c>
      <c r="G262" s="138" t="e">
        <f t="shared" si="38"/>
        <v>#DIV/0!</v>
      </c>
      <c r="H262" s="138" t="e">
        <f t="shared" si="39"/>
        <v>#DIV/0!</v>
      </c>
    </row>
    <row r="263" spans="1:8" ht="16.5" customHeight="1" x14ac:dyDescent="0.25">
      <c r="A263" s="118" t="s">
        <v>214</v>
      </c>
      <c r="B263" s="118" t="s">
        <v>215</v>
      </c>
      <c r="C263" s="103">
        <v>269.10000000000002</v>
      </c>
      <c r="D263" s="119">
        <v>2000</v>
      </c>
      <c r="E263" s="119">
        <v>2000</v>
      </c>
      <c r="F263" s="120">
        <v>16781.86</v>
      </c>
      <c r="G263" s="138">
        <f t="shared" ref="G263:G295" si="58">F263/C263</f>
        <v>62.362913415087327</v>
      </c>
      <c r="H263" s="138">
        <f t="shared" ref="H263:H295" si="59">F263/D263</f>
        <v>8.3909300000000009</v>
      </c>
    </row>
    <row r="264" spans="1:8" ht="16.5" customHeight="1" x14ac:dyDescent="0.25">
      <c r="A264" s="118" t="s">
        <v>218</v>
      </c>
      <c r="B264" s="118" t="s">
        <v>219</v>
      </c>
      <c r="C264" s="103">
        <v>0</v>
      </c>
      <c r="D264" s="119">
        <v>500</v>
      </c>
      <c r="E264" s="119">
        <v>500</v>
      </c>
      <c r="F264" s="120">
        <v>152.11000000000001</v>
      </c>
      <c r="G264" s="138" t="e">
        <f t="shared" si="58"/>
        <v>#DIV/0!</v>
      </c>
      <c r="H264" s="138">
        <f t="shared" si="59"/>
        <v>0.30422000000000005</v>
      </c>
    </row>
    <row r="265" spans="1:8" ht="16.5" customHeight="1" x14ac:dyDescent="0.25">
      <c r="A265" s="118" t="s">
        <v>220</v>
      </c>
      <c r="B265" s="118" t="s">
        <v>221</v>
      </c>
      <c r="C265" s="103">
        <v>0</v>
      </c>
      <c r="D265" s="119">
        <v>0</v>
      </c>
      <c r="E265" s="119">
        <v>0</v>
      </c>
      <c r="F265" s="120">
        <v>0</v>
      </c>
      <c r="G265" s="138" t="e">
        <f t="shared" si="58"/>
        <v>#DIV/0!</v>
      </c>
      <c r="H265" s="138" t="e">
        <f t="shared" si="59"/>
        <v>#DIV/0!</v>
      </c>
    </row>
    <row r="266" spans="1:8" ht="16.5" customHeight="1" x14ac:dyDescent="0.25">
      <c r="A266" s="92" t="s">
        <v>265</v>
      </c>
      <c r="B266" s="92" t="s">
        <v>264</v>
      </c>
      <c r="C266" s="101">
        <f t="shared" ref="C266:E267" si="60">C267</f>
        <v>0</v>
      </c>
      <c r="D266" s="93">
        <v>3000</v>
      </c>
      <c r="E266" s="93">
        <f t="shared" si="60"/>
        <v>3000</v>
      </c>
      <c r="F266" s="94">
        <v>38617.83</v>
      </c>
      <c r="G266" s="136" t="e">
        <f t="shared" si="58"/>
        <v>#DIV/0!</v>
      </c>
      <c r="H266" s="136">
        <f t="shared" si="59"/>
        <v>12.87261</v>
      </c>
    </row>
    <row r="267" spans="1:8" ht="16.5" customHeight="1" x14ac:dyDescent="0.25">
      <c r="A267" s="92" t="s">
        <v>263</v>
      </c>
      <c r="B267" s="92" t="s">
        <v>262</v>
      </c>
      <c r="C267" s="101">
        <f t="shared" si="60"/>
        <v>0</v>
      </c>
      <c r="D267" s="93">
        <v>3000</v>
      </c>
      <c r="E267" s="93">
        <f t="shared" si="60"/>
        <v>3000</v>
      </c>
      <c r="F267" s="94">
        <v>38617.83</v>
      </c>
      <c r="G267" s="136" t="e">
        <f t="shared" si="58"/>
        <v>#DIV/0!</v>
      </c>
      <c r="H267" s="136">
        <f t="shared" si="59"/>
        <v>12.87261</v>
      </c>
    </row>
    <row r="268" spans="1:8" s="128" customFormat="1" ht="16.5" customHeight="1" x14ac:dyDescent="0.25">
      <c r="A268" s="121" t="s">
        <v>205</v>
      </c>
      <c r="B268" s="121" t="s">
        <v>13</v>
      </c>
      <c r="C268" s="102">
        <f t="shared" ref="C268" si="61">SUM(C269:C272)</f>
        <v>0</v>
      </c>
      <c r="D268" s="122">
        <v>3000</v>
      </c>
      <c r="E268" s="122">
        <f t="shared" ref="E268" si="62">SUM(E269:E272)</f>
        <v>3000</v>
      </c>
      <c r="F268" s="123">
        <v>38617.83</v>
      </c>
      <c r="G268" s="137" t="e">
        <f t="shared" si="58"/>
        <v>#DIV/0!</v>
      </c>
      <c r="H268" s="137">
        <f t="shared" si="59"/>
        <v>12.87261</v>
      </c>
    </row>
    <row r="269" spans="1:8" ht="16.5" customHeight="1" x14ac:dyDescent="0.25">
      <c r="A269" s="118" t="s">
        <v>208</v>
      </c>
      <c r="B269" s="118" t="s">
        <v>209</v>
      </c>
      <c r="C269" s="103">
        <v>0</v>
      </c>
      <c r="D269" s="119">
        <v>1000</v>
      </c>
      <c r="E269" s="119">
        <v>1000</v>
      </c>
      <c r="F269" s="120">
        <v>0</v>
      </c>
      <c r="G269" s="138" t="e">
        <f t="shared" si="58"/>
        <v>#DIV/0!</v>
      </c>
      <c r="H269" s="138">
        <f t="shared" si="59"/>
        <v>0</v>
      </c>
    </row>
    <row r="270" spans="1:8" ht="16.5" customHeight="1" x14ac:dyDescent="0.25">
      <c r="A270" s="118" t="s">
        <v>210</v>
      </c>
      <c r="B270" s="118" t="s">
        <v>211</v>
      </c>
      <c r="C270" s="103">
        <v>0</v>
      </c>
      <c r="D270" s="119">
        <v>1000</v>
      </c>
      <c r="E270" s="119">
        <v>1000</v>
      </c>
      <c r="F270" s="120">
        <v>0</v>
      </c>
      <c r="G270" s="138" t="e">
        <f t="shared" si="58"/>
        <v>#DIV/0!</v>
      </c>
      <c r="H270" s="138">
        <f t="shared" si="59"/>
        <v>0</v>
      </c>
    </row>
    <row r="271" spans="1:8" ht="16.5" customHeight="1" x14ac:dyDescent="0.25">
      <c r="A271" s="118" t="s">
        <v>214</v>
      </c>
      <c r="B271" s="118" t="s">
        <v>215</v>
      </c>
      <c r="C271" s="103">
        <v>0</v>
      </c>
      <c r="D271" s="119">
        <v>1000</v>
      </c>
      <c r="E271" s="119">
        <v>1000</v>
      </c>
      <c r="F271" s="120">
        <v>38617.83</v>
      </c>
      <c r="G271" s="138" t="e">
        <f t="shared" si="58"/>
        <v>#DIV/0!</v>
      </c>
      <c r="H271" s="138">
        <f t="shared" si="59"/>
        <v>38.617830000000005</v>
      </c>
    </row>
    <row r="272" spans="1:8" ht="16.5" customHeight="1" x14ac:dyDescent="0.25">
      <c r="A272" s="118" t="s">
        <v>226</v>
      </c>
      <c r="B272" s="118" t="s">
        <v>227</v>
      </c>
      <c r="C272" s="103">
        <v>0</v>
      </c>
      <c r="D272" s="119">
        <v>0</v>
      </c>
      <c r="E272" s="119">
        <v>0</v>
      </c>
      <c r="F272" s="120">
        <v>0</v>
      </c>
      <c r="G272" s="138" t="e">
        <f t="shared" si="58"/>
        <v>#DIV/0!</v>
      </c>
      <c r="H272" s="138" t="e">
        <f t="shared" si="59"/>
        <v>#DIV/0!</v>
      </c>
    </row>
    <row r="273" spans="1:8" ht="16.5" customHeight="1" x14ac:dyDescent="0.25">
      <c r="A273" s="92" t="s">
        <v>261</v>
      </c>
      <c r="B273" s="92" t="s">
        <v>260</v>
      </c>
      <c r="C273" s="101"/>
      <c r="D273" s="93">
        <v>0</v>
      </c>
      <c r="E273" s="93">
        <f>E286</f>
        <v>32811</v>
      </c>
      <c r="F273" s="94">
        <v>0</v>
      </c>
      <c r="G273" s="136" t="e">
        <f t="shared" si="58"/>
        <v>#DIV/0!</v>
      </c>
      <c r="H273" s="136" t="e">
        <f t="shared" si="59"/>
        <v>#DIV/0!</v>
      </c>
    </row>
    <row r="274" spans="1:8" ht="16.5" hidden="1" customHeight="1" x14ac:dyDescent="0.25">
      <c r="A274" s="92" t="s">
        <v>259</v>
      </c>
      <c r="B274" s="92" t="s">
        <v>300</v>
      </c>
      <c r="C274" s="101"/>
      <c r="D274" s="93">
        <v>0</v>
      </c>
      <c r="E274" s="93"/>
      <c r="F274" s="94">
        <v>0</v>
      </c>
      <c r="G274" s="136" t="e">
        <f t="shared" si="58"/>
        <v>#DIV/0!</v>
      </c>
      <c r="H274" s="136" t="e">
        <f t="shared" si="59"/>
        <v>#DIV/0!</v>
      </c>
    </row>
    <row r="275" spans="1:8" s="128" customFormat="1" ht="16.5" hidden="1" customHeight="1" x14ac:dyDescent="0.25">
      <c r="A275" s="121" t="s">
        <v>205</v>
      </c>
      <c r="B275" s="121" t="s">
        <v>13</v>
      </c>
      <c r="C275" s="102"/>
      <c r="D275" s="122">
        <v>0</v>
      </c>
      <c r="E275" s="122"/>
      <c r="F275" s="123">
        <v>0</v>
      </c>
      <c r="G275" s="137" t="e">
        <f t="shared" si="58"/>
        <v>#DIV/0!</v>
      </c>
      <c r="H275" s="137" t="e">
        <f t="shared" si="59"/>
        <v>#DIV/0!</v>
      </c>
    </row>
    <row r="276" spans="1:8" ht="16.5" hidden="1" customHeight="1" x14ac:dyDescent="0.25">
      <c r="A276" s="118" t="s">
        <v>208</v>
      </c>
      <c r="B276" s="118" t="s">
        <v>209</v>
      </c>
      <c r="C276" s="103"/>
      <c r="D276" s="119">
        <v>0</v>
      </c>
      <c r="E276" s="119"/>
      <c r="F276" s="120">
        <v>0</v>
      </c>
      <c r="G276" s="138" t="e">
        <f t="shared" si="58"/>
        <v>#DIV/0!</v>
      </c>
      <c r="H276" s="138" t="e">
        <f t="shared" si="59"/>
        <v>#DIV/0!</v>
      </c>
    </row>
    <row r="277" spans="1:8" ht="16.5" hidden="1" customHeight="1" x14ac:dyDescent="0.25">
      <c r="A277" s="92" t="s">
        <v>258</v>
      </c>
      <c r="B277" s="92" t="s">
        <v>257</v>
      </c>
      <c r="C277" s="101"/>
      <c r="D277" s="93">
        <v>0</v>
      </c>
      <c r="E277" s="93"/>
      <c r="F277" s="94">
        <v>0</v>
      </c>
      <c r="G277" s="136" t="e">
        <f t="shared" si="58"/>
        <v>#DIV/0!</v>
      </c>
      <c r="H277" s="136" t="e">
        <f t="shared" si="59"/>
        <v>#DIV/0!</v>
      </c>
    </row>
    <row r="278" spans="1:8" s="128" customFormat="1" ht="16.5" hidden="1" customHeight="1" x14ac:dyDescent="0.25">
      <c r="A278" s="121" t="s">
        <v>117</v>
      </c>
      <c r="B278" s="121" t="s">
        <v>9</v>
      </c>
      <c r="C278" s="102"/>
      <c r="D278" s="122">
        <v>0</v>
      </c>
      <c r="E278" s="122"/>
      <c r="F278" s="123">
        <v>0</v>
      </c>
      <c r="G278" s="137" t="e">
        <f t="shared" si="58"/>
        <v>#DIV/0!</v>
      </c>
      <c r="H278" s="137" t="e">
        <f t="shared" si="59"/>
        <v>#DIV/0!</v>
      </c>
    </row>
    <row r="279" spans="1:8" ht="16.5" hidden="1" customHeight="1" x14ac:dyDescent="0.25">
      <c r="A279" s="118" t="s">
        <v>148</v>
      </c>
      <c r="B279" s="118" t="s">
        <v>149</v>
      </c>
      <c r="C279" s="103"/>
      <c r="D279" s="119">
        <v>0</v>
      </c>
      <c r="E279" s="119"/>
      <c r="F279" s="120">
        <v>0</v>
      </c>
      <c r="G279" s="138" t="e">
        <f t="shared" si="58"/>
        <v>#DIV/0!</v>
      </c>
      <c r="H279" s="138" t="e">
        <f t="shared" si="59"/>
        <v>#DIV/0!</v>
      </c>
    </row>
    <row r="280" spans="1:8" s="128" customFormat="1" ht="16.5" hidden="1" customHeight="1" x14ac:dyDescent="0.25">
      <c r="A280" s="121" t="s">
        <v>205</v>
      </c>
      <c r="B280" s="121" t="s">
        <v>13</v>
      </c>
      <c r="C280" s="102"/>
      <c r="D280" s="122">
        <v>0</v>
      </c>
      <c r="E280" s="122"/>
      <c r="F280" s="123">
        <v>0</v>
      </c>
      <c r="G280" s="137" t="e">
        <f t="shared" si="58"/>
        <v>#DIV/0!</v>
      </c>
      <c r="H280" s="137" t="e">
        <f t="shared" si="59"/>
        <v>#DIV/0!</v>
      </c>
    </row>
    <row r="281" spans="1:8" ht="16.5" hidden="1" customHeight="1" x14ac:dyDescent="0.25">
      <c r="A281" s="118" t="s">
        <v>208</v>
      </c>
      <c r="B281" s="118" t="s">
        <v>209</v>
      </c>
      <c r="C281" s="103"/>
      <c r="D281" s="119">
        <v>0</v>
      </c>
      <c r="E281" s="119"/>
      <c r="F281" s="120">
        <v>0</v>
      </c>
      <c r="G281" s="138" t="e">
        <f t="shared" si="58"/>
        <v>#DIV/0!</v>
      </c>
      <c r="H281" s="138" t="e">
        <f t="shared" si="59"/>
        <v>#DIV/0!</v>
      </c>
    </row>
    <row r="282" spans="1:8" ht="16.5" hidden="1" customHeight="1" x14ac:dyDescent="0.25">
      <c r="A282" s="118" t="s">
        <v>214</v>
      </c>
      <c r="B282" s="118" t="s">
        <v>215</v>
      </c>
      <c r="C282" s="103"/>
      <c r="D282" s="119">
        <v>0</v>
      </c>
      <c r="E282" s="119"/>
      <c r="F282" s="120">
        <v>0</v>
      </c>
      <c r="G282" s="138" t="e">
        <f t="shared" si="58"/>
        <v>#DIV/0!</v>
      </c>
      <c r="H282" s="138" t="e">
        <f t="shared" si="59"/>
        <v>#DIV/0!</v>
      </c>
    </row>
    <row r="283" spans="1:8" ht="16.5" hidden="1" customHeight="1" x14ac:dyDescent="0.25">
      <c r="A283" s="118" t="s">
        <v>220</v>
      </c>
      <c r="B283" s="118" t="s">
        <v>221</v>
      </c>
      <c r="C283" s="103"/>
      <c r="D283" s="119">
        <v>0</v>
      </c>
      <c r="E283" s="119"/>
      <c r="F283" s="120">
        <v>0</v>
      </c>
      <c r="G283" s="138" t="e">
        <f t="shared" si="58"/>
        <v>#DIV/0!</v>
      </c>
      <c r="H283" s="138" t="e">
        <f t="shared" si="59"/>
        <v>#DIV/0!</v>
      </c>
    </row>
    <row r="284" spans="1:8" ht="16.5" hidden="1" customHeight="1" x14ac:dyDescent="0.25">
      <c r="A284" s="118" t="s">
        <v>222</v>
      </c>
      <c r="B284" s="118" t="s">
        <v>223</v>
      </c>
      <c r="C284" s="103"/>
      <c r="D284" s="119">
        <v>0</v>
      </c>
      <c r="E284" s="119"/>
      <c r="F284" s="120">
        <v>0</v>
      </c>
      <c r="G284" s="138" t="e">
        <f t="shared" si="58"/>
        <v>#DIV/0!</v>
      </c>
      <c r="H284" s="138" t="e">
        <f t="shared" si="59"/>
        <v>#DIV/0!</v>
      </c>
    </row>
    <row r="285" spans="1:8" ht="16.5" hidden="1" customHeight="1" x14ac:dyDescent="0.25">
      <c r="A285" s="118" t="s">
        <v>226</v>
      </c>
      <c r="B285" s="118" t="s">
        <v>227</v>
      </c>
      <c r="C285" s="103"/>
      <c r="D285" s="119">
        <v>0</v>
      </c>
      <c r="E285" s="119"/>
      <c r="F285" s="120">
        <v>0</v>
      </c>
      <c r="G285" s="138" t="e">
        <f t="shared" si="58"/>
        <v>#DIV/0!</v>
      </c>
      <c r="H285" s="138" t="e">
        <f t="shared" si="59"/>
        <v>#DIV/0!</v>
      </c>
    </row>
    <row r="286" spans="1:8" ht="16.5" customHeight="1" x14ac:dyDescent="0.25">
      <c r="A286" s="92" t="s">
        <v>274</v>
      </c>
      <c r="B286" s="92" t="s">
        <v>299</v>
      </c>
      <c r="C286" s="93">
        <f t="shared" ref="C286:D286" si="63">C287</f>
        <v>0</v>
      </c>
      <c r="D286" s="93">
        <f t="shared" si="63"/>
        <v>0</v>
      </c>
      <c r="E286" s="93">
        <f>E287</f>
        <v>32811</v>
      </c>
      <c r="F286" s="93">
        <f>F287</f>
        <v>0</v>
      </c>
      <c r="G286" s="136" t="e">
        <f t="shared" si="58"/>
        <v>#DIV/0!</v>
      </c>
      <c r="H286" s="136" t="e">
        <f t="shared" si="59"/>
        <v>#DIV/0!</v>
      </c>
    </row>
    <row r="287" spans="1:8" s="128" customFormat="1" ht="16.5" customHeight="1" x14ac:dyDescent="0.25">
      <c r="A287" s="121" t="s">
        <v>205</v>
      </c>
      <c r="B287" s="121" t="s">
        <v>13</v>
      </c>
      <c r="C287" s="122">
        <f t="shared" ref="C287:D287" si="64">C288+C289</f>
        <v>0</v>
      </c>
      <c r="D287" s="122">
        <f t="shared" si="64"/>
        <v>0</v>
      </c>
      <c r="E287" s="122">
        <f>E288+E289</f>
        <v>32811</v>
      </c>
      <c r="F287" s="122">
        <f>F288+F289</f>
        <v>0</v>
      </c>
      <c r="G287" s="137" t="e">
        <f t="shared" si="58"/>
        <v>#DIV/0!</v>
      </c>
      <c r="H287" s="137" t="e">
        <f t="shared" si="59"/>
        <v>#DIV/0!</v>
      </c>
    </row>
    <row r="288" spans="1:8" ht="16.5" customHeight="1" x14ac:dyDescent="0.25">
      <c r="A288" s="118" t="s">
        <v>208</v>
      </c>
      <c r="B288" s="118" t="s">
        <v>209</v>
      </c>
      <c r="C288" s="103"/>
      <c r="D288" s="119">
        <v>0</v>
      </c>
      <c r="E288" s="119">
        <v>9249</v>
      </c>
      <c r="F288" s="120">
        <v>0</v>
      </c>
      <c r="G288" s="138" t="e">
        <f t="shared" si="58"/>
        <v>#DIV/0!</v>
      </c>
      <c r="H288" s="138" t="e">
        <f t="shared" si="59"/>
        <v>#DIV/0!</v>
      </c>
    </row>
    <row r="289" spans="1:8" ht="16.5" customHeight="1" x14ac:dyDescent="0.25">
      <c r="A289" s="118" t="s">
        <v>210</v>
      </c>
      <c r="B289" s="118" t="s">
        <v>211</v>
      </c>
      <c r="C289" s="103"/>
      <c r="D289" s="119">
        <v>0</v>
      </c>
      <c r="E289" s="119">
        <v>23562</v>
      </c>
      <c r="F289" s="120">
        <v>0</v>
      </c>
      <c r="G289" s="138" t="e">
        <f t="shared" si="58"/>
        <v>#DIV/0!</v>
      </c>
      <c r="H289" s="138" t="e">
        <f t="shared" si="59"/>
        <v>#DIV/0!</v>
      </c>
    </row>
    <row r="290" spans="1:8" ht="16.5" customHeight="1" x14ac:dyDescent="0.25">
      <c r="A290" s="92" t="s">
        <v>256</v>
      </c>
      <c r="B290" s="92" t="s">
        <v>254</v>
      </c>
      <c r="C290" s="101">
        <f t="shared" ref="C290:F291" si="65">C291</f>
        <v>51500</v>
      </c>
      <c r="D290" s="101">
        <f t="shared" si="65"/>
        <v>75000</v>
      </c>
      <c r="E290" s="101">
        <f t="shared" si="65"/>
        <v>75000</v>
      </c>
      <c r="F290" s="101">
        <f t="shared" si="65"/>
        <v>0</v>
      </c>
      <c r="G290" s="136">
        <f t="shared" si="58"/>
        <v>0</v>
      </c>
      <c r="H290" s="136">
        <f t="shared" si="59"/>
        <v>0</v>
      </c>
    </row>
    <row r="291" spans="1:8" ht="16.5" customHeight="1" x14ac:dyDescent="0.25">
      <c r="A291" s="92" t="s">
        <v>255</v>
      </c>
      <c r="B291" s="92" t="s">
        <v>254</v>
      </c>
      <c r="C291" s="101">
        <f t="shared" si="65"/>
        <v>51500</v>
      </c>
      <c r="D291" s="101">
        <f t="shared" si="65"/>
        <v>75000</v>
      </c>
      <c r="E291" s="101">
        <f t="shared" si="65"/>
        <v>75000</v>
      </c>
      <c r="F291" s="101">
        <f t="shared" si="65"/>
        <v>0</v>
      </c>
      <c r="G291" s="136">
        <f t="shared" si="58"/>
        <v>0</v>
      </c>
      <c r="H291" s="136">
        <f t="shared" si="59"/>
        <v>0</v>
      </c>
    </row>
    <row r="292" spans="1:8" s="128" customFormat="1" ht="16.5" customHeight="1" x14ac:dyDescent="0.25">
      <c r="A292" s="121" t="s">
        <v>205</v>
      </c>
      <c r="B292" s="121" t="s">
        <v>13</v>
      </c>
      <c r="C292" s="102">
        <f t="shared" ref="C292" si="66">SUM(C293:C295)</f>
        <v>51500</v>
      </c>
      <c r="D292" s="102">
        <f t="shared" ref="D292:F292" si="67">SUM(D293:D295)</f>
        <v>75000</v>
      </c>
      <c r="E292" s="102">
        <f t="shared" si="67"/>
        <v>75000</v>
      </c>
      <c r="F292" s="102">
        <f t="shared" si="67"/>
        <v>0</v>
      </c>
      <c r="G292" s="137">
        <f t="shared" si="58"/>
        <v>0</v>
      </c>
      <c r="H292" s="137">
        <f t="shared" si="59"/>
        <v>0</v>
      </c>
    </row>
    <row r="293" spans="1:8" ht="16.5" customHeight="1" x14ac:dyDescent="0.25">
      <c r="A293" s="118" t="s">
        <v>218</v>
      </c>
      <c r="B293" s="118" t="s">
        <v>219</v>
      </c>
      <c r="C293" s="103">
        <v>0</v>
      </c>
      <c r="D293" s="119">
        <v>0</v>
      </c>
      <c r="E293" s="119">
        <v>0</v>
      </c>
      <c r="F293" s="120">
        <v>0</v>
      </c>
      <c r="G293" s="138" t="e">
        <f t="shared" si="58"/>
        <v>#DIV/0!</v>
      </c>
      <c r="H293" s="138" t="e">
        <f t="shared" si="59"/>
        <v>#DIV/0!</v>
      </c>
    </row>
    <row r="294" spans="1:8" ht="16.5" customHeight="1" x14ac:dyDescent="0.25">
      <c r="A294" s="118" t="s">
        <v>220</v>
      </c>
      <c r="B294" s="118" t="s">
        <v>221</v>
      </c>
      <c r="C294" s="103">
        <v>51500</v>
      </c>
      <c r="D294" s="119">
        <v>75000</v>
      </c>
      <c r="E294" s="119">
        <v>75000</v>
      </c>
      <c r="F294" s="120">
        <v>0</v>
      </c>
      <c r="G294" s="138">
        <f t="shared" si="58"/>
        <v>0</v>
      </c>
      <c r="H294" s="138">
        <f t="shared" si="59"/>
        <v>0</v>
      </c>
    </row>
    <row r="295" spans="1:8" ht="16.5" customHeight="1" x14ac:dyDescent="0.25">
      <c r="A295" s="118" t="s">
        <v>222</v>
      </c>
      <c r="B295" s="118" t="s">
        <v>223</v>
      </c>
      <c r="C295" s="103">
        <v>0</v>
      </c>
      <c r="D295" s="119">
        <v>0</v>
      </c>
      <c r="E295" s="119">
        <v>0</v>
      </c>
      <c r="F295" s="120">
        <v>0</v>
      </c>
      <c r="G295" s="138" t="e">
        <f t="shared" si="58"/>
        <v>#DIV/0!</v>
      </c>
      <c r="H295" s="138" t="e">
        <f t="shared" si="59"/>
        <v>#DIV/0!</v>
      </c>
    </row>
  </sheetData>
  <mergeCells count="2">
    <mergeCell ref="A5:B5"/>
    <mergeCell ref="A4:B4"/>
  </mergeCells>
  <conditionalFormatting sqref="G6:H295">
    <cfRule type="containsErrors" dxfId="0" priority="1">
      <formula>ISERROR(G6)</formula>
    </cfRule>
  </conditionalFormatting>
  <pageMargins left="0" right="0" top="0" bottom="0.39375000000000004" header="0" footer="0"/>
  <pageSetup paperSize="9" scale="54" orientation="portrait" verticalDpi="0" r:id="rId1"/>
  <headerFooter alignWithMargins="0">
    <oddFooter xml:space="preserve">&amp;L&amp;"Arial"&amp;8 Lista: LCW148RBPR &amp;C&amp;"Arial"&amp;8 Stranica 
&amp;B&amp;P&amp;B &amp;R&amp;"Arial"&amp;8 * OBRADA LC *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Opći dio</vt:lpstr>
      <vt:lpstr>PiR - ekonomska klasif</vt:lpstr>
      <vt:lpstr>PiR - izvori</vt:lpstr>
      <vt:lpstr>Rashodi prema funk. klasifikaci</vt:lpstr>
      <vt:lpstr>Posebni dio</vt:lpstr>
      <vt:lpstr>'PiR - ekonomska klasif'!Print_Area</vt:lpstr>
      <vt:lpstr>'PiR - izvori'!Print_Area</vt:lpstr>
      <vt:lpstr>'PiR - ekonomska klasif'!Print_Titles</vt:lpstr>
      <vt:lpstr>'PiR - izvori'!Print_Titles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 Stefancic</cp:lastModifiedBy>
  <cp:lastPrinted>2026-07-31T10:59:08Z</cp:lastPrinted>
  <dcterms:created xsi:type="dcterms:W3CDTF">2022-08-12T12:51:27Z</dcterms:created>
  <dcterms:modified xsi:type="dcterms:W3CDTF">2026-07-31T10:59:16Z</dcterms:modified>
</cp:coreProperties>
</file>